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65" windowWidth="15120" windowHeight="6750" tabRatio="599" activeTab="0"/>
  </bookViews>
  <sheets>
    <sheet name="Телевизионная 2а" sheetId="1" r:id="rId1"/>
    <sheet name="Пионерская 16" sheetId="2" r:id="rId2"/>
    <sheet name="Пионерская 1318" sheetId="3" r:id="rId3"/>
    <sheet name="Багговута 12" sheetId="4" r:id="rId4"/>
    <sheet name="Пионерская 15" sheetId="5" r:id="rId5"/>
    <sheet name="Социалистическая 3" sheetId="6" r:id="rId6"/>
    <sheet name="Социалистическая 4" sheetId="7" r:id="rId7"/>
    <sheet name="Социалистическая 6 к.1" sheetId="8" r:id="rId8"/>
    <sheet name="Социалистическая 6" sheetId="9" r:id="rId9"/>
    <sheet name="Социалистическая 9" sheetId="10" r:id="rId10"/>
    <sheet name="Социалистическая 12" sheetId="11" r:id="rId11"/>
    <sheet name="Телевизионная 2" sheetId="12" r:id="rId12"/>
    <sheet name="Телевизионная 4" sheetId="13" r:id="rId13"/>
    <sheet name="Чичерина 7а" sheetId="14" r:id="rId14"/>
    <sheet name="Чичерина 8" sheetId="15" r:id="rId15"/>
    <sheet name="Чичерина 16 к. 1" sheetId="16" r:id="rId16"/>
    <sheet name="пер.Чичерина 24" sheetId="17" r:id="rId17"/>
    <sheet name="пер. Чичерина 28" sheetId="18" r:id="rId18"/>
    <sheet name="Калинина 12" sheetId="19" r:id="rId19"/>
    <sheet name="Калинина 18" sheetId="20" r:id="rId20"/>
    <sheet name="Калинина 23" sheetId="21" r:id="rId21"/>
    <sheet name="Пионерская 9" sheetId="22" r:id="rId22"/>
    <sheet name="Высокая 4" sheetId="23" r:id="rId23"/>
    <sheet name="Пухова 15" sheetId="24" r:id="rId24"/>
    <sheet name="Пухова 17" sheetId="25" r:id="rId25"/>
    <sheet name="Калинина 4" sheetId="26" r:id="rId26"/>
    <sheet name="Пионерская 18" sheetId="27" r:id="rId27"/>
    <sheet name="Чичерина 12 к.1" sheetId="28" r:id="rId28"/>
    <sheet name="Телевизионная 6 к.1" sheetId="29" r:id="rId29"/>
    <sheet name="Пионерская 2" sheetId="30" r:id="rId30"/>
    <sheet name="Телевизионная 2 к.1" sheetId="31" r:id="rId31"/>
    <sheet name="Чичерина 16" sheetId="32" r:id="rId32"/>
    <sheet name="Чичерина 22" sheetId="33" r:id="rId33"/>
    <sheet name="Лист1" sheetId="34" state="hidden" r:id="rId34"/>
    <sheet name="Лист2" sheetId="35" state="hidden" r:id="rId35"/>
    <sheet name="Ленина 68,8" sheetId="36" r:id="rId36"/>
    <sheet name="Ленина 67" sheetId="37" r:id="rId37"/>
    <sheet name="Огарева 20" sheetId="38" r:id="rId38"/>
    <sheet name="Пролетарская 40" sheetId="39" r:id="rId39"/>
    <sheet name="Чижевского 4" sheetId="40" r:id="rId40"/>
    <sheet name="Билибина 10" sheetId="41" r:id="rId41"/>
    <sheet name="Ленина 61.5" sheetId="42" r:id="rId42"/>
    <sheet name="Билибина 26" sheetId="43" r:id="rId43"/>
    <sheet name="Билибина 28" sheetId="44" r:id="rId44"/>
    <sheet name="Общее" sheetId="45" state="hidden" r:id="rId45"/>
    <sheet name="Пролетарская 135" sheetId="46" r:id="rId46"/>
    <sheet name="Молодежная 41" sheetId="47" r:id="rId47"/>
    <sheet name="Солнечный б-р 2 общий" sheetId="48" r:id="rId48"/>
    <sheet name="Солнечный б-р 4" sheetId="49" r:id="rId49"/>
    <sheet name="Солнечный б-р 4-1" sheetId="50" r:id="rId50"/>
    <sheet name="Солнечный б-р 4-2" sheetId="51" r:id="rId51"/>
    <sheet name="Аллейная 2" sheetId="52" r:id="rId52"/>
  </sheets>
  <definedNames>
    <definedName name="_xlnm.Print_Area" localSheetId="3">'Багговута 12'!$A$1:$K$55</definedName>
    <definedName name="_xlnm.Print_Area" localSheetId="46">'Молодежная 41'!$A$1:$L$67</definedName>
    <definedName name="_xlnm.Print_Area" localSheetId="2">'Пионерская 1318'!$A$1:$K$55</definedName>
    <definedName name="_xlnm.Print_Area" localSheetId="1">'Пионерская 16'!$A$1:$K$51</definedName>
    <definedName name="_xlnm.Print_Area" localSheetId="0">'Телевизионная 2а'!$A$1:$K$51</definedName>
  </definedNames>
  <calcPr fullCalcOnLoad="1"/>
</workbook>
</file>

<file path=xl/sharedStrings.xml><?xml version="1.0" encoding="utf-8"?>
<sst xmlns="http://schemas.openxmlformats.org/spreadsheetml/2006/main" count="4082" uniqueCount="429">
  <si>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</si>
  <si>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</si>
  <si>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</si>
  <si>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</si>
  <si>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</si>
  <si>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</si>
  <si>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</si>
  <si>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</si>
  <si>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</si>
  <si>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</si>
  <si>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</si>
  <si>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</si>
  <si>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</si>
  <si>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</si>
  <si>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</si>
  <si>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</si>
  <si>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</si>
  <si>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</si>
  <si>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</si>
  <si>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</si>
  <si>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</si>
  <si>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</si>
  <si>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</si>
  <si>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</si>
  <si>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</si>
  <si>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</si>
  <si>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</si>
  <si>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</si>
  <si>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</si>
  <si>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</si>
  <si>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</si>
  <si>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</si>
  <si>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</si>
  <si>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</si>
  <si>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</si>
  <si>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</si>
  <si>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</si>
  <si>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</si>
  <si>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</si>
  <si>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</si>
  <si>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</si>
  <si>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</si>
  <si>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</si>
  <si>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</si>
  <si>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</si>
  <si>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</si>
  <si>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</si>
  <si>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</si>
  <si>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</si>
  <si>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</si>
  <si>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</si>
  <si>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</si>
  <si>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</si>
  <si>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</si>
  <si>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</si>
  <si>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</si>
  <si>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</si>
  <si>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     2559,10 кв.м          </t>
  </si>
  <si>
    <t xml:space="preserve">      ул. Багговута д. 12    </t>
  </si>
  <si>
    <t xml:space="preserve">           2811,80 кв.м      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</si>
  <si>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</si>
  <si>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</si>
  <si>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</si>
  <si>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</si>
  <si>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</si>
  <si>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</si>
  <si>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     1622,20 кв.м          </t>
  </si>
  <si>
    <t xml:space="preserve">      ул. Социалистическая  д. 12    </t>
  </si>
  <si>
    <t xml:space="preserve">      ул. Телевизионная д. 2     </t>
  </si>
  <si>
    <t xml:space="preserve">          1720,20 кв.м          </t>
  </si>
  <si>
    <t xml:space="preserve">      ул. Телевизионная д. 4    </t>
  </si>
  <si>
    <t xml:space="preserve">      ул. Чичерина  д. 7 а    </t>
  </si>
  <si>
    <t xml:space="preserve">           1282,50 кв.м      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</si>
  <si>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</si>
  <si>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</si>
  <si>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</si>
  <si>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     3122,40 кв.м          </t>
  </si>
  <si>
    <t xml:space="preserve">      ул. Калинина д. 12   </t>
  </si>
  <si>
    <t xml:space="preserve">           2724,30 кв.м          </t>
  </si>
  <si>
    <t xml:space="preserve">      ул. Калинина д. 18   </t>
  </si>
  <si>
    <t xml:space="preserve">      ул. Калинина д. 23   </t>
  </si>
  <si>
    <t xml:space="preserve">           3398,70 кв.м          </t>
  </si>
  <si>
    <t xml:space="preserve">      ул. Пионерская д. 9    </t>
  </si>
  <si>
    <t xml:space="preserve">           2980,10 кв.м          </t>
  </si>
  <si>
    <t xml:space="preserve">      ул. Высокая  д. 4    </t>
  </si>
  <si>
    <t xml:space="preserve">           1817,70 кв.м      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</si>
  <si>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</si>
  <si>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</si>
  <si>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</si>
  <si>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</si>
  <si>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</si>
  <si>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</si>
  <si>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1393,60 кв.м          </t>
  </si>
  <si>
    <t xml:space="preserve">           900,40 кв.м          </t>
  </si>
  <si>
    <t xml:space="preserve">      ул. Пионерская д. 2    </t>
  </si>
  <si>
    <t xml:space="preserve">           4684,60 кв.м          </t>
  </si>
  <si>
    <t xml:space="preserve">      ул. Чичерина д. 16    </t>
  </si>
  <si>
    <t xml:space="preserve">      ул. Чичерина  д. 22     </t>
  </si>
  <si>
    <t xml:space="preserve">           1961,70 кв.м     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</si>
  <si>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</si>
  <si>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</si>
  <si>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</si>
  <si>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</si>
  <si>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</si>
  <si>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</si>
  <si>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2.1.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</si>
  <si>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</si>
  <si>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</si>
  <si>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</si>
  <si>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</si>
  <si>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</si>
  <si>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</si>
  <si>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</si>
  <si>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</si>
  <si>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</si>
  <si>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</si>
  <si>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</si>
  <si>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2.2.</t>
  </si>
  <si>
    <t>1.6.</t>
  </si>
  <si>
    <t>1.7.</t>
  </si>
  <si>
    <t xml:space="preserve">      ул. Ленина д. 68/8    </t>
  </si>
  <si>
    <t xml:space="preserve">           3683,40 кв.м          </t>
  </si>
  <si>
    <t xml:space="preserve">      ул. Ленина д. 67    </t>
  </si>
  <si>
    <t xml:space="preserve">           2467,00 кв.м      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</si>
  <si>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</si>
  <si>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</si>
  <si>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</si>
  <si>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</si>
  <si>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</si>
  <si>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</si>
  <si>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</si>
  <si>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</si>
  <si>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</si>
  <si>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</si>
  <si>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</si>
  <si>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</si>
  <si>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</si>
  <si>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</si>
  <si>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</si>
  <si>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</si>
  <si>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</si>
  <si>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</si>
  <si>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</si>
  <si>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</si>
  <si>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    3803,90 кв.м          </t>
  </si>
  <si>
    <t xml:space="preserve">      ул. Билибина д. 26    </t>
  </si>
  <si>
    <t xml:space="preserve">          3099,30 кв.м          </t>
  </si>
  <si>
    <t xml:space="preserve">      ул. Билибина д. 28   </t>
  </si>
  <si>
    <t xml:space="preserve">         3906,35   кв.м          </t>
  </si>
  <si>
    <t xml:space="preserve">      ул. Ленина д. 61/5      </t>
  </si>
  <si>
    <t>Смена стояка ХВС</t>
  </si>
  <si>
    <t>заполнены</t>
  </si>
  <si>
    <t xml:space="preserve">           4710,20 кв.м          </t>
  </si>
  <si>
    <t xml:space="preserve">          2078,60 кв.м          </t>
  </si>
  <si>
    <t xml:space="preserve">      ул. Пролетарская д. 135</t>
  </si>
  <si>
    <t xml:space="preserve">Налог 6% от суммы оплаты </t>
  </si>
  <si>
    <t>Налог 6% от суммы оплаты</t>
  </si>
  <si>
    <t>Утепление наружных стен</t>
  </si>
  <si>
    <t>Смена запорной арматуры ЦО</t>
  </si>
  <si>
    <t>Изоляция труб ЦО</t>
  </si>
  <si>
    <t>Ремонт межпанельных швов</t>
  </si>
  <si>
    <t>перед собственниками помещений о выполнении договора управления многоквартирным домом за 2015 год</t>
  </si>
  <si>
    <t>Остаток средст на проведение капитального ремонта по состоянию на 31.01.2016 г.</t>
  </si>
  <si>
    <t xml:space="preserve">3920.10 кв.м          </t>
  </si>
  <si>
    <t>Долг населения на 31.01.16 г.</t>
  </si>
  <si>
    <t xml:space="preserve">           2425,20 кв.м          </t>
  </si>
  <si>
    <t xml:space="preserve">           1934,20 кв.м          </t>
  </si>
  <si>
    <t xml:space="preserve">           2419.10 кв.м          </t>
  </si>
  <si>
    <t xml:space="preserve">         3067,10 кв.м          </t>
  </si>
  <si>
    <t xml:space="preserve">      ул. Молодежная д. 41</t>
  </si>
  <si>
    <t xml:space="preserve">         7257.10 кв.м          </t>
  </si>
  <si>
    <t xml:space="preserve">      ул. Солнечный бульвар д. 2</t>
  </si>
  <si>
    <t xml:space="preserve">         15242.20 кв.м          </t>
  </si>
  <si>
    <t xml:space="preserve">      ул. Солнечный бульвар д. 4</t>
  </si>
  <si>
    <t xml:space="preserve">         9364.90 кв.м          </t>
  </si>
  <si>
    <t xml:space="preserve">        2290.33 кв.м          </t>
  </si>
  <si>
    <t xml:space="preserve">      ул. Солнечный бульвар д. 4/1</t>
  </si>
  <si>
    <t xml:space="preserve">      ул. Солнечный бульвар д. 4/2</t>
  </si>
  <si>
    <t xml:space="preserve">        5534.00 кв.м          </t>
  </si>
  <si>
    <t>Дополнительные услуги</t>
  </si>
  <si>
    <t>Смена стояка ХВС и ГВС</t>
  </si>
  <si>
    <t>Смена стояка ЦО</t>
  </si>
  <si>
    <t>Смена труб канализации</t>
  </si>
  <si>
    <t>Смена труб канализации в подвале</t>
  </si>
  <si>
    <t>Холодное водоснабжение и водоотведение</t>
  </si>
  <si>
    <t>Ремонт совмещенной крыши</t>
  </si>
  <si>
    <t>Смена запорной арматуры на системе ЦО</t>
  </si>
  <si>
    <t>Ремонт совмещенной кровли</t>
  </si>
  <si>
    <t>Установка почтовых ящиков</t>
  </si>
  <si>
    <t>Горячее водоснабжение и водоотведение</t>
  </si>
  <si>
    <t>Электроэнергия ипу, в т.ч. одн</t>
  </si>
  <si>
    <t>1.11.</t>
  </si>
  <si>
    <t>Смена радиаторов ЦО</t>
  </si>
  <si>
    <t>Остаток средст на проведение текущего ремонта по состоянию на 31.01.2016 г.</t>
  </si>
  <si>
    <t>Водоотведение хвс</t>
  </si>
  <si>
    <t>Водоотведение гвс</t>
  </si>
  <si>
    <t xml:space="preserve">Горячее водоснабжение </t>
  </si>
  <si>
    <t>7.5.</t>
  </si>
  <si>
    <t>7.6.</t>
  </si>
  <si>
    <t>Провайдеры</t>
  </si>
  <si>
    <t>Электроэнергия, в т.ч.</t>
  </si>
  <si>
    <t>ипу</t>
  </si>
  <si>
    <t>одн</t>
  </si>
  <si>
    <t>Использование общего имущества (провайдеры) в т.ч.</t>
  </si>
  <si>
    <t>Макснет (1 точка)</t>
  </si>
  <si>
    <t>МТС (1 точка)</t>
  </si>
  <si>
    <t>Ростелеком (1 точка)</t>
  </si>
  <si>
    <t>перед собственниками помещений о выполнении договора управления многоквартирным домом за 2016 год</t>
  </si>
  <si>
    <t>Долг населения на 31.01.2017 г.</t>
  </si>
  <si>
    <t>Остаток средст на проведение капитального ремонта по состоянию на 31.01.2017 г.</t>
  </si>
  <si>
    <t>"      "                        2017 год</t>
  </si>
  <si>
    <t>Начислено в 2016 г., руб.</t>
  </si>
  <si>
    <t>Поступило средств за 2016 г., руб.</t>
  </si>
  <si>
    <t>Выполнены работы за 2016 г., руб.</t>
  </si>
  <si>
    <t>Задолженность населения за 2016г.</t>
  </si>
  <si>
    <t>"      "                   2017 год</t>
  </si>
  <si>
    <t>Долг населения на 31.01.2017г.</t>
  </si>
  <si>
    <t xml:space="preserve">           3557,70 кв.м          </t>
  </si>
  <si>
    <t xml:space="preserve">           3503,50 кв.м          </t>
  </si>
  <si>
    <t>Остаток средст на проведение капитального ремонта по состоянию на 31.01.2016г.</t>
  </si>
  <si>
    <t xml:space="preserve">         2547,98 кв.м          </t>
  </si>
  <si>
    <t>перед собственниками помещений о выполнении договора управления многоквартирным домом за 2016год</t>
  </si>
  <si>
    <t>Задолженность населения за 2016 г.</t>
  </si>
  <si>
    <t>Поступило средств за 2016г., руб.</t>
  </si>
  <si>
    <t xml:space="preserve">          1740,30 кв.м          </t>
  </si>
  <si>
    <t xml:space="preserve">          3411,40 кв.м          </t>
  </si>
  <si>
    <t xml:space="preserve">           4481,30 кв.м          </t>
  </si>
  <si>
    <t>Долг населения на 31.01.16г.</t>
  </si>
  <si>
    <t xml:space="preserve">          3367,20 кв.м          </t>
  </si>
  <si>
    <t xml:space="preserve">           3217,23 кв.м          </t>
  </si>
  <si>
    <t xml:space="preserve">           2855,50 кв.м          </t>
  </si>
  <si>
    <t>Выполнены работы за 
2016 г., руб.</t>
  </si>
  <si>
    <t xml:space="preserve">           5515,80 кв.м          </t>
  </si>
  <si>
    <t xml:space="preserve">           1599,20 кв.м          </t>
  </si>
  <si>
    <t>Начислено в 2016г., руб.</t>
  </si>
  <si>
    <t>6.</t>
  </si>
  <si>
    <t>8.</t>
  </si>
  <si>
    <t>8.1.</t>
  </si>
  <si>
    <t>8.2.</t>
  </si>
  <si>
    <t>8.3.</t>
  </si>
  <si>
    <t>8.4.</t>
  </si>
  <si>
    <t>Остаток средст на проведение текущего ремонта по состоянию на 31.01.2017 г.</t>
  </si>
  <si>
    <t xml:space="preserve">         1785,20 кв.м          </t>
  </si>
  <si>
    <t xml:space="preserve">        4068,2 кв.м          </t>
  </si>
  <si>
    <t>Остаток ср-в на 31.01.16г</t>
  </si>
  <si>
    <t>Остаток ср-в на 31.01.2017г</t>
  </si>
  <si>
    <t>данных нет</t>
  </si>
  <si>
    <t>Остаток средст по размещению оборудования операторами связи по состоянию на 31.12.2017 г.</t>
  </si>
  <si>
    <t>Остаток средст по размещению оборудования операторами связи по состоянию на 31.12.2016 г.</t>
  </si>
  <si>
    <t xml:space="preserve">      ул. Аллейная, д.2</t>
  </si>
  <si>
    <t>Смена запорной арматуры на системах ГВС и ХВС</t>
  </si>
  <si>
    <t>Смены системы канализации по подвалу</t>
  </si>
  <si>
    <t>Замена труб канализации</t>
  </si>
  <si>
    <t>Формовочная обрезка дерева</t>
  </si>
  <si>
    <t>Покраска бордюров</t>
  </si>
  <si>
    <t>Установка радиатора отопления в подъезде</t>
  </si>
  <si>
    <t>Покраска дверей</t>
  </si>
  <si>
    <t>Краска зеленая</t>
  </si>
  <si>
    <t>Смена запорной арматуры на системе ХВС</t>
  </si>
  <si>
    <t>Установка радиатора отопления</t>
  </si>
  <si>
    <t>Смена запорной арматуры  ЦО в подвале</t>
  </si>
  <si>
    <t>Установка светильника в подъезд</t>
  </si>
  <si>
    <t>Смена задвижки на системе ХВС</t>
  </si>
  <si>
    <t>Замена электро-счетчика 3-х фазных</t>
  </si>
  <si>
    <t>Валка деревьев и формовочная обрезка</t>
  </si>
  <si>
    <t>Смена пакетных выключателей</t>
  </si>
  <si>
    <t>Окна ПВХ</t>
  </si>
  <si>
    <t>Ремонт кирпичной кладки стен</t>
  </si>
  <si>
    <t>Восстановление освещения в подвале жилого дома</t>
  </si>
  <si>
    <t>Смена запорной арматуры на системе ГВС</t>
  </si>
  <si>
    <t>Смена запорной арматуры на системе ЦО (подвал)</t>
  </si>
  <si>
    <t>Ремонт лестничной клетки</t>
  </si>
  <si>
    <t>Дезинфекция</t>
  </si>
  <si>
    <t>Ремонт системы канализации</t>
  </si>
  <si>
    <t>Смена труб ЦО на лестничной клетке</t>
  </si>
  <si>
    <t>Ремонт системы канализации по подвалу</t>
  </si>
  <si>
    <t>Установка радиаторов ЦО</t>
  </si>
  <si>
    <t>Смена трубопровода канализации</t>
  </si>
  <si>
    <t>Установка индивидуального прибора учета энергии</t>
  </si>
  <si>
    <t>Смена стояка канализации</t>
  </si>
  <si>
    <t>Покраска лавочки</t>
  </si>
  <si>
    <t>Замена конька на кровле</t>
  </si>
  <si>
    <t>Валка деревьев и формовочная обрезка деревьев</t>
  </si>
  <si>
    <t>Установка фильтра на ЦО</t>
  </si>
  <si>
    <t>Валка деревьев</t>
  </si>
  <si>
    <t>Смена труб системы ЦО</t>
  </si>
  <si>
    <t>Ремонт отмостки</t>
  </si>
  <si>
    <t>Замена труб канализации по подвалу</t>
  </si>
  <si>
    <t>Замена стояков ГВС и ХВС</t>
  </si>
  <si>
    <t>Замена канатов ограничителя скорости на лифте</t>
  </si>
  <si>
    <t>Замена электр. платы УЛЖ-10 на УЛЖ-М</t>
  </si>
  <si>
    <t>Смена системы канализации по подвалу</t>
  </si>
  <si>
    <t>Техничексое обследование конструктивных элементов</t>
  </si>
  <si>
    <t>Ремонт шиферной кровли</t>
  </si>
  <si>
    <t>Доработка двери под домофон, перенос обор. сист-мы ограничения доступа</t>
  </si>
  <si>
    <t>Косметический ремонт подъездов</t>
  </si>
  <si>
    <t>Ремонт цоколя</t>
  </si>
  <si>
    <t>Покраска деревьев</t>
  </si>
  <si>
    <t>Покраска вазонов для цветов</t>
  </si>
  <si>
    <t>Покраска полов в подъездах</t>
  </si>
  <si>
    <t>Смена арматуры на системе ЦО</t>
  </si>
  <si>
    <t>Дератизация</t>
  </si>
  <si>
    <t>Покраска детской площадки</t>
  </si>
  <si>
    <t>Колер, кисти, перчатки</t>
  </si>
  <si>
    <t>Замена труб ГВС в техэтаже</t>
  </si>
  <si>
    <t>Смена трубопровода ливневой канализации (подвал)</t>
  </si>
  <si>
    <t>Ремонт системы канализации в подвале</t>
  </si>
  <si>
    <t>Валка и формовочная обрезка деревьев</t>
  </si>
  <si>
    <t>Смена труб ЦО от тепловой камеры до ввода</t>
  </si>
  <si>
    <t>Смена автаматического выключателя ВРУ дома</t>
  </si>
  <si>
    <t>Устройство элеваторного узла и ограждения для него</t>
  </si>
  <si>
    <t>Замена труб ГВС в подвале</t>
  </si>
  <si>
    <t>Установка радиаторов ЦО на лестнечных клетках</t>
  </si>
  <si>
    <t>Замена дверного блока в тамбуре 1-го подъезда</t>
  </si>
  <si>
    <t>Покраска детской площадки (краска)</t>
  </si>
  <si>
    <t>Покраска вазонов для цветов (краска)</t>
  </si>
  <si>
    <t>Покраска урны (краска)</t>
  </si>
  <si>
    <t>Покраска леерного ограждения (краска)</t>
  </si>
  <si>
    <t>Кисти, колер, уайт-спирит</t>
  </si>
  <si>
    <t>Бухгалтерские услуги</t>
  </si>
  <si>
    <t>1.12.</t>
  </si>
  <si>
    <t>1.13.</t>
  </si>
  <si>
    <t>1.14.</t>
  </si>
  <si>
    <t>1.15.</t>
  </si>
  <si>
    <t>Смена труб ХВС</t>
  </si>
  <si>
    <t>Ремонт системы электроснабжения по подвалу дома</t>
  </si>
  <si>
    <t>Восстановлениеосвещения в подъездах</t>
  </si>
  <si>
    <t>Замена автоматического выключателя ВРУ</t>
  </si>
  <si>
    <t>Замена пакетных автоматов квартир</t>
  </si>
  <si>
    <t>Восстановление освещения лестничных клеток</t>
  </si>
  <si>
    <t>Замена автоматического выключателя на лифт</t>
  </si>
  <si>
    <t>Смена арматуры ГВС</t>
  </si>
  <si>
    <t>Востановление освещения в подвале жилого дома</t>
  </si>
  <si>
    <t>Смена запорной арматуры на системе ЦО (чердак)</t>
  </si>
  <si>
    <t>Замена отливов</t>
  </si>
  <si>
    <t>Замена труб канализации в подвале</t>
  </si>
  <si>
    <t>Установка светильников</t>
  </si>
  <si>
    <t>Валка дерева</t>
  </si>
  <si>
    <t>Замена дверных блоков в тамбурах подъездов</t>
  </si>
  <si>
    <t>Установка датчиков</t>
  </si>
  <si>
    <t>Установка ручек на окна</t>
  </si>
  <si>
    <t>Покраска вазонов</t>
  </si>
  <si>
    <t>Соединение металлопласт. НР</t>
  </si>
  <si>
    <t>Соединение металлопласт. ВР</t>
  </si>
  <si>
    <t>Изготовление копий поэтаж. планов здан. с экспликацией</t>
  </si>
  <si>
    <t>Счетчик воды ОСВУ32 "Нептун"</t>
  </si>
  <si>
    <t>Замена стояка ЦО</t>
  </si>
  <si>
    <t>Ремонт деформационных швов</t>
  </si>
  <si>
    <t>Установка бетонной антипарковочной полусферы</t>
  </si>
  <si>
    <t>Установка муфты никел. ВР-НР в подвале</t>
  </si>
  <si>
    <t>Установка крана шарового муфтового</t>
  </si>
  <si>
    <t>Соединение металлопласт НР</t>
  </si>
  <si>
    <t>Комплект монтажный радиаторный в блисторе</t>
  </si>
  <si>
    <t xml:space="preserve">Кран шаровый </t>
  </si>
  <si>
    <t>Кран шаровый муфтовый вода</t>
  </si>
  <si>
    <t>Муфта никел. ВР-НР</t>
  </si>
  <si>
    <t>Муфта разъемная с ВР (американка)</t>
  </si>
  <si>
    <t>Пружина двер. 320/19,5 мм оц</t>
  </si>
  <si>
    <t>1.16.</t>
  </si>
  <si>
    <t>Коврик износостойкий резиновый</t>
  </si>
  <si>
    <t>1.17.</t>
  </si>
  <si>
    <t>Изготовление и монтаж металлических решеток</t>
  </si>
  <si>
    <t>Кисть плоская</t>
  </si>
  <si>
    <t>Уайт-спирит</t>
  </si>
  <si>
    <t xml:space="preserve">Кисть </t>
  </si>
  <si>
    <t>Установка муфты комбинированной с ВР</t>
  </si>
  <si>
    <t>Установка муфты комбинированной с НР</t>
  </si>
  <si>
    <t>Установка муфты разъемной</t>
  </si>
  <si>
    <t>Кран шаровый муфтовый, бабочка</t>
  </si>
  <si>
    <t>Сгон прямой, американка</t>
  </si>
  <si>
    <t>Американка ДУ20</t>
  </si>
  <si>
    <t>Кран шаровый усиленный, бабочка с накидной гайкой</t>
  </si>
  <si>
    <t>Кран шаровый муфтовый вода с накидной гайкой</t>
  </si>
  <si>
    <t>Муфта 25</t>
  </si>
  <si>
    <t>Муфта комбинированная с ВР</t>
  </si>
  <si>
    <t>1.18.</t>
  </si>
  <si>
    <t>1.19.</t>
  </si>
  <si>
    <t>Муфта разъемная с НР</t>
  </si>
  <si>
    <t>Установка пандусов, поручней</t>
  </si>
  <si>
    <t>Мешки</t>
  </si>
  <si>
    <t xml:space="preserve">Дефектация, поверка газового счетчика </t>
  </si>
  <si>
    <t>Обслуживание крышной котельной</t>
  </si>
  <si>
    <t>Уборка мест общего пользования</t>
  </si>
  <si>
    <t xml:space="preserve">2. </t>
  </si>
  <si>
    <t>Замена системы отопления жилого дома</t>
  </si>
  <si>
    <t>Ремонт системы газоснабжения жилого дома</t>
  </si>
  <si>
    <t>Замена системы ЦО</t>
  </si>
  <si>
    <t>Замена системы холодного водоснабжения</t>
  </si>
  <si>
    <t>Установка прибора учета тепловой энергии</t>
  </si>
  <si>
    <t>Установка узла учета тепловой энергии</t>
  </si>
  <si>
    <t>Фасадная краска для бордюров</t>
  </si>
  <si>
    <t>Покраска бордюров (краска)</t>
  </si>
  <si>
    <t xml:space="preserve"> 4483,60 кв.м          </t>
  </si>
  <si>
    <t>Установка стенда</t>
  </si>
  <si>
    <t>Поверка теплосчетчика</t>
  </si>
  <si>
    <t>установка стенда</t>
  </si>
  <si>
    <t>Обслуживание теплосчетчика</t>
  </si>
  <si>
    <t>Щебень</t>
  </si>
  <si>
    <t>Засыпка щебня</t>
  </si>
  <si>
    <t>Установка перил</t>
  </si>
  <si>
    <t>Техническое обследование с-мы электрооборуд-я</t>
  </si>
  <si>
    <t>Техническое обследование кровли</t>
  </si>
  <si>
    <t>Установка датчиков движения</t>
  </si>
  <si>
    <t>Прожектор светодиодный</t>
  </si>
  <si>
    <t>Светильник ЖКУ и лампы</t>
  </si>
  <si>
    <t>Техничексое обследование кровли</t>
  </si>
  <si>
    <t>Привоз кирпича</t>
  </si>
  <si>
    <t>Укладка кирпича</t>
  </si>
  <si>
    <t>Установка доводчика</t>
  </si>
  <si>
    <t>Установка даводчика</t>
  </si>
  <si>
    <t>Кран шаровый 50</t>
  </si>
  <si>
    <t>Кран шаровый 80</t>
  </si>
  <si>
    <t>Кран шаровый 150</t>
  </si>
  <si>
    <t>1.20.</t>
  </si>
  <si>
    <t>1.21.</t>
  </si>
  <si>
    <t>1.22.</t>
  </si>
  <si>
    <t>Установка люков</t>
  </si>
  <si>
    <t>Установка крана шарового</t>
  </si>
  <si>
    <t>Установка люка</t>
  </si>
  <si>
    <t>Установка порогов и уголков</t>
  </si>
  <si>
    <t>Установка уголков и щетинистого покрытия</t>
  </si>
  <si>
    <t>Поверка КИПА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</si>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</sst>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2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 vertical="top"/>
    </xf>
    <xf numFmtId="17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172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7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2" fontId="8" fillId="0" borderId="0" xfId="0" applyNumberFormat="1" applyFont="1" applyFill="1" applyBorder="1" applyAlignment="1">
      <alignment horizontal="left" wrapText="1"/>
    </xf>
    <xf numFmtId="17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172" fontId="7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11" fillId="0" borderId="15" xfId="0" applyFont="1" applyBorder="1" applyAlignment="1">
      <alignment/>
    </xf>
    <xf numFmtId="172" fontId="7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9" fontId="7" fillId="0" borderId="10" xfId="0" applyNumberFormat="1" applyFont="1" applyBorder="1" applyAlignment="1">
      <alignment wrapText="1"/>
    </xf>
    <xf numFmtId="172" fontId="8" fillId="0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2" fontId="2" fillId="0" borderId="0" xfId="0" applyNumberFormat="1" applyFont="1" applyAlignment="1">
      <alignment/>
    </xf>
    <xf numFmtId="172" fontId="1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34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8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172" fontId="8" fillId="34" borderId="11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 horizontal="left" wrapText="1"/>
    </xf>
    <xf numFmtId="172" fontId="9" fillId="0" borderId="0" xfId="0" applyNumberFormat="1" applyFont="1" applyBorder="1" applyAlignment="1">
      <alignment horizontal="center"/>
    </xf>
    <xf numFmtId="4" fontId="8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6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73" fontId="2" fillId="34" borderId="16" xfId="0" applyNumberFormat="1" applyFont="1" applyFill="1" applyBorder="1" applyAlignment="1">
      <alignment/>
    </xf>
    <xf numFmtId="172" fontId="8" fillId="0" borderId="17" xfId="0" applyNumberFormat="1" applyFont="1" applyBorder="1" applyAlignment="1">
      <alignment horizontal="left" wrapText="1"/>
    </xf>
    <xf numFmtId="172" fontId="8" fillId="0" borderId="14" xfId="0" applyNumberFormat="1" applyFont="1" applyBorder="1" applyAlignment="1">
      <alignment horizontal="left" wrapText="1"/>
    </xf>
    <xf numFmtId="172" fontId="8" fillId="0" borderId="15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172" fontId="8" fillId="0" borderId="2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4" fontId="15" fillId="34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172" fontId="8" fillId="34" borderId="11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2" fontId="1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" fontId="1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4" fontId="8" fillId="0" borderId="10" xfId="0" applyNumberFormat="1" applyFont="1" applyBorder="1" applyAlignment="1">
      <alignment wrapText="1"/>
    </xf>
    <xf numFmtId="4" fontId="8" fillId="34" borderId="10" xfId="0" applyNumberFormat="1" applyFont="1" applyFill="1" applyBorder="1" applyAlignment="1">
      <alignment wrapText="1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Fill="1" applyBorder="1" applyAlignment="1">
      <alignment horizontal="left" wrapText="1"/>
    </xf>
    <xf numFmtId="172" fontId="8" fillId="0" borderId="14" xfId="0" applyNumberFormat="1" applyFont="1" applyFill="1" applyBorder="1" applyAlignment="1">
      <alignment horizontal="left" wrapText="1"/>
    </xf>
    <xf numFmtId="172" fontId="8" fillId="0" borderId="15" xfId="0" applyNumberFormat="1" applyFont="1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4" fontId="13" fillId="0" borderId="10" xfId="0" applyNumberFormat="1" applyFont="1" applyBorder="1" applyAlignment="1">
      <alignment wrapText="1"/>
    </xf>
    <xf numFmtId="172" fontId="8" fillId="0" borderId="17" xfId="0" applyNumberFormat="1" applyFont="1" applyFill="1" applyBorder="1" applyAlignment="1">
      <alignment horizontal="left" wrapText="1"/>
    </xf>
    <xf numFmtId="17" fontId="2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72" fontId="8" fillId="0" borderId="17" xfId="0" applyNumberFormat="1" applyFont="1" applyFill="1" applyBorder="1" applyAlignment="1">
      <alignment horizontal="left" wrapText="1"/>
    </xf>
    <xf numFmtId="172" fontId="8" fillId="0" borderId="14" xfId="0" applyNumberFormat="1" applyFont="1" applyFill="1" applyBorder="1" applyAlignment="1">
      <alignment horizontal="left" wrapText="1"/>
    </xf>
    <xf numFmtId="172" fontId="8" fillId="0" borderId="15" xfId="0" applyNumberFormat="1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174" fontId="2" fillId="0" borderId="0" xfId="0" applyNumberFormat="1" applyFont="1" applyAlignment="1">
      <alignment wrapText="1"/>
    </xf>
    <xf numFmtId="0" fontId="18" fillId="0" borderId="10" xfId="0" applyFont="1" applyBorder="1" applyAlignment="1">
      <alignment horizontal="left" wrapText="1"/>
    </xf>
    <xf numFmtId="4" fontId="13" fillId="34" borderId="10" xfId="0" applyNumberFormat="1" applyFont="1" applyFill="1" applyBorder="1" applyAlignment="1">
      <alignment wrapText="1"/>
    </xf>
    <xf numFmtId="4" fontId="18" fillId="3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1" fillId="34" borderId="10" xfId="0" applyNumberFormat="1" applyFont="1" applyFill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 wrapText="1"/>
    </xf>
    <xf numFmtId="172" fontId="8" fillId="0" borderId="17" xfId="0" applyNumberFormat="1" applyFont="1" applyBorder="1" applyAlignment="1">
      <alignment horizontal="left" wrapText="1"/>
    </xf>
    <xf numFmtId="172" fontId="8" fillId="0" borderId="14" xfId="0" applyNumberFormat="1" applyFont="1" applyBorder="1" applyAlignment="1">
      <alignment horizontal="left" wrapText="1"/>
    </xf>
    <xf numFmtId="172" fontId="8" fillId="0" borderId="15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172" fontId="9" fillId="0" borderId="17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72" fontId="8" fillId="0" borderId="10" xfId="0" applyNumberFormat="1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/>
    </xf>
    <xf numFmtId="172" fontId="8" fillId="0" borderId="17" xfId="0" applyNumberFormat="1" applyFont="1" applyFill="1" applyBorder="1" applyAlignment="1">
      <alignment horizontal="left" wrapText="1"/>
    </xf>
    <xf numFmtId="172" fontId="8" fillId="0" borderId="14" xfId="0" applyNumberFormat="1" applyFont="1" applyFill="1" applyBorder="1" applyAlignment="1">
      <alignment horizontal="left" wrapText="1"/>
    </xf>
    <xf numFmtId="172" fontId="8" fillId="0" borderId="15" xfId="0" applyNumberFormat="1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/>
    </xf>
    <xf numFmtId="172" fontId="7" fillId="0" borderId="17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172" fontId="8" fillId="0" borderId="17" xfId="0" applyNumberFormat="1" applyFont="1" applyFill="1" applyBorder="1" applyAlignment="1">
      <alignment horizontal="left" wrapText="1"/>
    </xf>
    <xf numFmtId="172" fontId="8" fillId="0" borderId="14" xfId="0" applyNumberFormat="1" applyFont="1" applyFill="1" applyBorder="1" applyAlignment="1">
      <alignment horizontal="left" wrapText="1"/>
    </xf>
    <xf numFmtId="172" fontId="8" fillId="0" borderId="15" xfId="0" applyNumberFormat="1" applyFont="1" applyFill="1" applyBorder="1" applyAlignment="1">
      <alignment horizontal="left" wrapText="1"/>
    </xf>
    <xf numFmtId="172" fontId="9" fillId="0" borderId="17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72" fontId="2" fillId="0" borderId="17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 horizontal="center" wrapText="1"/>
    </xf>
    <xf numFmtId="172" fontId="8" fillId="0" borderId="15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72" fontId="10" fillId="0" borderId="17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172" fontId="9" fillId="0" borderId="14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2" fontId="9" fillId="34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E29" sqref="E29"/>
    </sheetView>
  </sheetViews>
  <sheetFormatPr defaultColWidth="9.140625" defaultRowHeight="15" outlineLevelCol="1"/>
  <cols>
    <col min="1" max="1" width="3.57421875" style="23" customWidth="1"/>
    <col min="2" max="2" width="29.57421875" style="23" customWidth="1"/>
    <col min="3" max="3" width="8.8515625" style="23" customWidth="1"/>
    <col min="4" max="4" width="14.8515625" style="23" customWidth="1"/>
    <col min="5" max="5" width="12.57421875" style="23" customWidth="1"/>
    <col min="6" max="6" width="12.421875" style="23" customWidth="1"/>
    <col min="7" max="7" width="14.57421875" style="23" customWidth="1"/>
    <col min="8" max="9" width="11.57421875" style="23" hidden="1" customWidth="1" outlineLevel="1"/>
    <col min="10" max="10" width="10.140625" style="23" hidden="1" customWidth="1" outlineLevel="1"/>
    <col min="11" max="11" width="10.421875" style="23" hidden="1" customWidth="1" outlineLevel="1"/>
    <col min="12" max="13" width="9.140625" style="23" hidden="1" customWidth="1" outlineLevel="1"/>
    <col min="14" max="14" width="9.140625" style="23" customWidth="1" collapsed="1"/>
    <col min="15" max="15" width="10.00390625" style="23" bestFit="1" customWidth="1"/>
    <col min="16" max="16" width="15.8515625" style="23" customWidth="1"/>
    <col min="17" max="16384" width="9.140625" style="23" customWidth="1"/>
  </cols>
  <sheetData>
    <row r="1" spans="1:11" ht="12.7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91" t="s">
        <v>52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3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>
      <c r="A5" s="182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7" spans="1:13" s="25" customFormat="1" ht="16.5" customHeight="1">
      <c r="A7" s="25" t="s">
        <v>2</v>
      </c>
      <c r="F7" s="26" t="s">
        <v>53</v>
      </c>
      <c r="H7" s="26"/>
      <c r="L7" s="68"/>
      <c r="M7" s="25" t="s">
        <v>151</v>
      </c>
    </row>
    <row r="8" spans="1:8" s="25" customFormat="1" ht="12.75">
      <c r="A8" s="25" t="s">
        <v>3</v>
      </c>
      <c r="F8" s="26" t="s">
        <v>167</v>
      </c>
      <c r="H8" s="26"/>
    </row>
    <row r="9" spans="1:11" s="25" customFormat="1" ht="12.75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s="25" customFormat="1" ht="12.75">
      <c r="A10" s="181" t="s">
        <v>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s="25" customFormat="1" ht="13.5" thickBot="1">
      <c r="A11" s="181" t="s">
        <v>10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9" s="15" customFormat="1" ht="16.5" customHeight="1" thickBot="1">
      <c r="A12" s="189" t="s">
        <v>164</v>
      </c>
      <c r="B12" s="190"/>
      <c r="C12" s="190"/>
      <c r="D12" s="83">
        <v>618177.66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43" t="s">
        <v>162</v>
      </c>
      <c r="B14" s="44"/>
      <c r="C14" s="44"/>
      <c r="D14" s="45"/>
      <c r="E14" s="46"/>
      <c r="F14" s="46"/>
      <c r="G14" s="83">
        <v>21274.38</v>
      </c>
      <c r="H14" s="40"/>
      <c r="I14" s="40"/>
    </row>
    <row r="15" s="25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104</v>
      </c>
      <c r="D16" s="6" t="s">
        <v>211</v>
      </c>
      <c r="E16" s="6" t="s">
        <v>212</v>
      </c>
      <c r="F16" s="17" t="s">
        <v>213</v>
      </c>
      <c r="G16" s="6" t="s">
        <v>214</v>
      </c>
    </row>
    <row r="17" spans="1:16" s="25" customFormat="1" ht="24" customHeight="1">
      <c r="A17" s="27" t="s">
        <v>14</v>
      </c>
      <c r="B17" s="28" t="s">
        <v>15</v>
      </c>
      <c r="C17" s="73">
        <f>C18+C19+C20+C21</f>
        <v>7.970000000000001</v>
      </c>
      <c r="D17" s="71">
        <v>231257.04</v>
      </c>
      <c r="E17" s="71">
        <v>227755.3</v>
      </c>
      <c r="F17" s="71">
        <f>D17</f>
        <v>231257.04</v>
      </c>
      <c r="G17" s="72">
        <f>E17-D17</f>
        <v>-3501.74000000002</v>
      </c>
      <c r="H17" s="32">
        <v>7.97</v>
      </c>
      <c r="I17" s="32"/>
      <c r="O17" s="78"/>
      <c r="P17" s="65"/>
    </row>
    <row r="18" spans="1:9" s="25" customFormat="1" ht="24" customHeight="1">
      <c r="A18" s="27" t="s">
        <v>16</v>
      </c>
      <c r="B18" s="28" t="s">
        <v>17</v>
      </c>
      <c r="C18" s="73">
        <v>2.62</v>
      </c>
      <c r="D18" s="71">
        <f>D17*I18</f>
        <v>76021.76220828107</v>
      </c>
      <c r="E18" s="71">
        <f>E17*I18</f>
        <v>74870.62559598495</v>
      </c>
      <c r="F18" s="71">
        <f>D18</f>
        <v>76021.76220828107</v>
      </c>
      <c r="G18" s="72">
        <f aca="true" t="shared" si="0" ref="G18:G26">E18-D18</f>
        <v>-1151.136612296119</v>
      </c>
      <c r="H18" s="32">
        <v>2.62</v>
      </c>
      <c r="I18" s="32">
        <f>H18/H17</f>
        <v>0.32873274780426603</v>
      </c>
    </row>
    <row r="19" spans="1:9" s="25" customFormat="1" ht="25.5" customHeight="1">
      <c r="A19" s="27" t="s">
        <v>18</v>
      </c>
      <c r="B19" s="28" t="s">
        <v>19</v>
      </c>
      <c r="C19" s="73">
        <v>1.33</v>
      </c>
      <c r="D19" s="71">
        <f>D17*I19</f>
        <v>38591.19989962359</v>
      </c>
      <c r="E19" s="71">
        <f>E17*I19</f>
        <v>38006.84429109159</v>
      </c>
      <c r="F19" s="71">
        <f>D19</f>
        <v>38591.19989962359</v>
      </c>
      <c r="G19" s="72">
        <f t="shared" si="0"/>
        <v>-584.3556085320015</v>
      </c>
      <c r="H19" s="32">
        <v>1.33</v>
      </c>
      <c r="I19" s="32">
        <f>H19/H17</f>
        <v>0.1668757841907152</v>
      </c>
    </row>
    <row r="20" spans="1:9" s="25" customFormat="1" ht="17.25" customHeight="1">
      <c r="A20" s="27" t="s">
        <v>20</v>
      </c>
      <c r="B20" s="28" t="s">
        <v>21</v>
      </c>
      <c r="C20" s="73">
        <v>1.63</v>
      </c>
      <c r="D20" s="71">
        <f>D17*I20</f>
        <v>47295.98183186951</v>
      </c>
      <c r="E20" s="71">
        <f>E17*I20</f>
        <v>46579.816687578415</v>
      </c>
      <c r="F20" s="71">
        <f>D20</f>
        <v>47295.98183186951</v>
      </c>
      <c r="G20" s="72">
        <f t="shared" si="0"/>
        <v>-716.1651442910952</v>
      </c>
      <c r="H20" s="32">
        <v>1.63</v>
      </c>
      <c r="I20" s="32">
        <f>H20/H17</f>
        <v>0.2045169385194479</v>
      </c>
    </row>
    <row r="21" spans="1:9" s="25" customFormat="1" ht="23.25" customHeight="1">
      <c r="A21" s="27" t="s">
        <v>22</v>
      </c>
      <c r="B21" s="28" t="s">
        <v>23</v>
      </c>
      <c r="C21" s="73">
        <v>2.39</v>
      </c>
      <c r="D21" s="71">
        <f>D17*I21</f>
        <v>69348.09606022586</v>
      </c>
      <c r="E21" s="71">
        <f>E17*I21</f>
        <v>68298.01342534505</v>
      </c>
      <c r="F21" s="71">
        <f>D21</f>
        <v>69348.09606022586</v>
      </c>
      <c r="G21" s="72">
        <f t="shared" si="0"/>
        <v>-1050.082634880804</v>
      </c>
      <c r="H21" s="32">
        <v>2.39</v>
      </c>
      <c r="I21" s="32">
        <f>H21/H17</f>
        <v>0.2998745294855709</v>
      </c>
    </row>
    <row r="22" spans="1:7" s="82" customFormat="1" ht="12" customHeight="1">
      <c r="A22" s="80" t="s">
        <v>25</v>
      </c>
      <c r="B22" s="80" t="s">
        <v>26</v>
      </c>
      <c r="C22" s="74">
        <v>0</v>
      </c>
      <c r="D22" s="81"/>
      <c r="E22" s="81"/>
      <c r="F22" s="81">
        <v>0</v>
      </c>
      <c r="G22" s="81">
        <f t="shared" si="0"/>
        <v>0</v>
      </c>
    </row>
    <row r="23" spans="1:7" s="82" customFormat="1" ht="13.5" customHeight="1">
      <c r="A23" s="80" t="s">
        <v>27</v>
      </c>
      <c r="B23" s="80" t="s">
        <v>28</v>
      </c>
      <c r="C23" s="74">
        <v>2.98</v>
      </c>
      <c r="D23" s="81">
        <v>86506.92</v>
      </c>
      <c r="E23" s="81">
        <v>86222.62</v>
      </c>
      <c r="F23" s="81">
        <f>D23</f>
        <v>86506.92</v>
      </c>
      <c r="G23" s="81">
        <f t="shared" si="0"/>
        <v>-284.3000000000029</v>
      </c>
    </row>
    <row r="24" spans="1:7" s="82" customFormat="1" ht="14.25" customHeight="1">
      <c r="A24" s="80" t="s">
        <v>29</v>
      </c>
      <c r="B24" s="80" t="s">
        <v>30</v>
      </c>
      <c r="C24" s="74">
        <v>0</v>
      </c>
      <c r="D24" s="81"/>
      <c r="E24" s="81"/>
      <c r="F24" s="81">
        <v>0</v>
      </c>
      <c r="G24" s="81">
        <f t="shared" si="0"/>
        <v>0</v>
      </c>
    </row>
    <row r="25" spans="1:7" s="82" customFormat="1" ht="15">
      <c r="A25" s="80" t="s">
        <v>31</v>
      </c>
      <c r="B25" s="80" t="s">
        <v>133</v>
      </c>
      <c r="C25" s="74">
        <v>1.85</v>
      </c>
      <c r="D25" s="81">
        <v>52792.44</v>
      </c>
      <c r="E25" s="81">
        <v>52477.85</v>
      </c>
      <c r="F25" s="81">
        <f>G40</f>
        <v>44103.251000000004</v>
      </c>
      <c r="G25" s="81">
        <f>E25-D25</f>
        <v>-314.5900000000038</v>
      </c>
    </row>
    <row r="26" spans="1:7" ht="24.75" customHeight="1">
      <c r="A26" s="28" t="s">
        <v>33</v>
      </c>
      <c r="B26" s="28" t="s">
        <v>34</v>
      </c>
      <c r="C26" s="73">
        <v>0</v>
      </c>
      <c r="D26" s="72">
        <v>0</v>
      </c>
      <c r="E26" s="72">
        <v>0</v>
      </c>
      <c r="F26" s="81">
        <v>0</v>
      </c>
      <c r="G26" s="72">
        <f t="shared" si="0"/>
        <v>0</v>
      </c>
    </row>
    <row r="27" spans="1:7" ht="15" customHeight="1">
      <c r="A27" s="28" t="s">
        <v>35</v>
      </c>
      <c r="B27" s="28" t="s">
        <v>36</v>
      </c>
      <c r="C27" s="73">
        <f>C28+C29+C30+C31</f>
        <v>2125.56</v>
      </c>
      <c r="D27" s="72">
        <f>SUM(D28:D31)</f>
        <v>1453789.13</v>
      </c>
      <c r="E27" s="72">
        <f>SUM(E28:E31)</f>
        <v>1364998.81</v>
      </c>
      <c r="F27" s="72">
        <f>SUM(F28:F31)</f>
        <v>1453789.13</v>
      </c>
      <c r="G27" s="72">
        <f>SUM(G28:G31)</f>
        <v>-88790.31999999993</v>
      </c>
    </row>
    <row r="28" spans="1:7" ht="15">
      <c r="A28" s="28" t="s">
        <v>37</v>
      </c>
      <c r="B28" s="28" t="s">
        <v>107</v>
      </c>
      <c r="C28" s="73">
        <v>4.23</v>
      </c>
      <c r="D28" s="72">
        <v>0</v>
      </c>
      <c r="E28" s="72">
        <v>87.86</v>
      </c>
      <c r="F28" s="72">
        <f>D28</f>
        <v>0</v>
      </c>
      <c r="G28" s="72">
        <f>E28-D28</f>
        <v>87.86</v>
      </c>
    </row>
    <row r="29" spans="1:7" ht="30" customHeight="1">
      <c r="A29" s="28" t="s">
        <v>39</v>
      </c>
      <c r="B29" s="9" t="s">
        <v>184</v>
      </c>
      <c r="C29" s="73">
        <v>42.36</v>
      </c>
      <c r="D29" s="72">
        <v>218906.95</v>
      </c>
      <c r="E29" s="72">
        <v>209212.62</v>
      </c>
      <c r="F29" s="72">
        <f>D29</f>
        <v>218906.95</v>
      </c>
      <c r="G29" s="72">
        <f>E29-D29</f>
        <v>-9694.330000000016</v>
      </c>
    </row>
    <row r="30" spans="1:7" ht="26.25">
      <c r="A30" s="28" t="s">
        <v>42</v>
      </c>
      <c r="B30" s="28" t="s">
        <v>189</v>
      </c>
      <c r="C30" s="73">
        <v>164.51</v>
      </c>
      <c r="D30" s="72">
        <v>387733.47</v>
      </c>
      <c r="E30" s="72">
        <v>357185.09</v>
      </c>
      <c r="F30" s="72">
        <f>D30</f>
        <v>387733.47</v>
      </c>
      <c r="G30" s="72">
        <f>E30-D30</f>
        <v>-30548.379999999946</v>
      </c>
    </row>
    <row r="31" spans="1:7" ht="15" customHeight="1">
      <c r="A31" s="28" t="s">
        <v>41</v>
      </c>
      <c r="B31" s="28" t="s">
        <v>43</v>
      </c>
      <c r="C31" s="73">
        <v>1914.46</v>
      </c>
      <c r="D31" s="72">
        <v>847148.71</v>
      </c>
      <c r="E31" s="72">
        <v>798513.24</v>
      </c>
      <c r="F31" s="72">
        <f>D31</f>
        <v>847148.71</v>
      </c>
      <c r="G31" s="72">
        <f>E31-D31</f>
        <v>-48635.46999999997</v>
      </c>
    </row>
    <row r="32" spans="1:9" s="20" customFormat="1" ht="7.5" customHeight="1" thickBot="1">
      <c r="A32" s="47"/>
      <c r="B32" s="47"/>
      <c r="C32" s="47"/>
      <c r="D32" s="22"/>
      <c r="E32" s="22"/>
      <c r="F32" s="22"/>
      <c r="G32" s="22"/>
      <c r="H32" s="22"/>
      <c r="I32" s="22"/>
    </row>
    <row r="33" spans="1:9" s="15" customFormat="1" ht="15.75" thickBot="1">
      <c r="A33" s="189" t="s">
        <v>208</v>
      </c>
      <c r="B33" s="190"/>
      <c r="C33" s="190"/>
      <c r="D33" s="83">
        <f>D12+D17+D23+D25+D27-E17-E23-E25-E27</f>
        <v>711068.6099999999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43" t="s">
        <v>209</v>
      </c>
      <c r="B35" s="44"/>
      <c r="C35" s="44"/>
      <c r="D35" s="45"/>
      <c r="E35" s="46"/>
      <c r="F35" s="46"/>
      <c r="G35" s="38">
        <f>G14+E26-F26</f>
        <v>21274.38</v>
      </c>
      <c r="H35" s="40"/>
      <c r="I35" s="40"/>
    </row>
    <row r="36" spans="1:13" s="20" customFormat="1" ht="9.75" customHeight="1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1" ht="23.2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</row>
    <row r="39" spans="1:14" s="18" customFormat="1" ht="37.5" customHeight="1">
      <c r="A39" s="6" t="s">
        <v>11</v>
      </c>
      <c r="B39" s="183" t="s">
        <v>45</v>
      </c>
      <c r="C39" s="184"/>
      <c r="D39" s="184"/>
      <c r="E39" s="184"/>
      <c r="F39" s="185"/>
      <c r="G39" s="6" t="s">
        <v>46</v>
      </c>
      <c r="H39" s="59"/>
      <c r="I39" s="60"/>
      <c r="N39" s="56"/>
    </row>
    <row r="40" spans="1:14" s="12" customFormat="1" ht="15">
      <c r="A40" s="11" t="s">
        <v>47</v>
      </c>
      <c r="B40" s="186" t="s">
        <v>128</v>
      </c>
      <c r="C40" s="187"/>
      <c r="D40" s="187"/>
      <c r="E40" s="187"/>
      <c r="F40" s="188"/>
      <c r="G40" s="55">
        <f>SUM(G41:M45)</f>
        <v>44103.251000000004</v>
      </c>
      <c r="H40" s="61"/>
      <c r="I40" s="62"/>
      <c r="N40" s="57"/>
    </row>
    <row r="41" spans="1:14" ht="15.75" customHeight="1">
      <c r="A41" s="28" t="s">
        <v>16</v>
      </c>
      <c r="B41" s="178" t="s">
        <v>250</v>
      </c>
      <c r="C41" s="179"/>
      <c r="D41" s="179"/>
      <c r="E41" s="179"/>
      <c r="F41" s="180"/>
      <c r="G41" s="67">
        <v>2546.23</v>
      </c>
      <c r="H41" s="63"/>
      <c r="I41" s="64"/>
      <c r="N41" s="58"/>
    </row>
    <row r="42" spans="1:14" ht="15.75" customHeight="1">
      <c r="A42" s="28" t="s">
        <v>18</v>
      </c>
      <c r="B42" s="178" t="s">
        <v>251</v>
      </c>
      <c r="C42" s="179"/>
      <c r="D42" s="179"/>
      <c r="E42" s="179"/>
      <c r="F42" s="180"/>
      <c r="G42" s="67">
        <v>26714.27</v>
      </c>
      <c r="H42" s="63"/>
      <c r="I42" s="64"/>
      <c r="N42" s="58"/>
    </row>
    <row r="43" spans="1:14" ht="15.75" customHeight="1">
      <c r="A43" s="28" t="s">
        <v>20</v>
      </c>
      <c r="B43" s="178" t="s">
        <v>180</v>
      </c>
      <c r="C43" s="179"/>
      <c r="D43" s="179"/>
      <c r="E43" s="179"/>
      <c r="F43" s="180"/>
      <c r="G43" s="67">
        <v>11474.08</v>
      </c>
      <c r="H43" s="63"/>
      <c r="I43" s="64"/>
      <c r="N43" s="58"/>
    </row>
    <row r="44" spans="1:14" ht="15.75" customHeight="1">
      <c r="A44" s="28" t="s">
        <v>22</v>
      </c>
      <c r="B44" s="92" t="s">
        <v>393</v>
      </c>
      <c r="C44" s="93"/>
      <c r="D44" s="93"/>
      <c r="E44" s="93"/>
      <c r="F44" s="94"/>
      <c r="G44" s="67">
        <v>220</v>
      </c>
      <c r="H44" s="63"/>
      <c r="I44" s="64"/>
      <c r="N44" s="58"/>
    </row>
    <row r="45" spans="1:14" ht="15.75" customHeight="1">
      <c r="A45" s="28" t="s">
        <v>24</v>
      </c>
      <c r="B45" s="178" t="s">
        <v>155</v>
      </c>
      <c r="C45" s="179"/>
      <c r="D45" s="179"/>
      <c r="E45" s="179"/>
      <c r="F45" s="180"/>
      <c r="G45" s="67">
        <f>E25*6%</f>
        <v>3148.671</v>
      </c>
      <c r="H45" s="63"/>
      <c r="I45" s="64"/>
      <c r="N45" s="58"/>
    </row>
    <row r="46" spans="2:6" ht="7.5" customHeight="1">
      <c r="B46" s="13"/>
      <c r="C46" s="13"/>
      <c r="D46" s="13"/>
      <c r="E46" s="13"/>
      <c r="F46" s="13"/>
    </row>
    <row r="47" spans="1:5" s="25" customFormat="1" ht="12.75">
      <c r="A47" s="25" t="s">
        <v>55</v>
      </c>
      <c r="C47" s="25" t="s">
        <v>49</v>
      </c>
      <c r="E47" s="25" t="s">
        <v>103</v>
      </c>
    </row>
    <row r="48" s="25" customFormat="1" ht="12.75"/>
    <row r="49" s="3" customFormat="1" ht="15">
      <c r="F49" s="4" t="s">
        <v>210</v>
      </c>
    </row>
    <row r="50" s="25" customFormat="1" ht="9" customHeight="1">
      <c r="A50" s="25" t="s">
        <v>50</v>
      </c>
    </row>
    <row r="51" spans="3:10" s="25" customFormat="1" ht="12.75">
      <c r="C51" s="34" t="s">
        <v>51</v>
      </c>
      <c r="G51" s="34"/>
      <c r="H51" s="34"/>
      <c r="I51" s="34"/>
      <c r="J51" s="34"/>
    </row>
    <row r="52" s="25" customFormat="1" ht="12.75"/>
    <row r="53" s="25" customFormat="1" ht="12.75"/>
  </sheetData>
  <sheetProtection/>
  <mergeCells count="16">
    <mergeCell ref="A10:K10"/>
    <mergeCell ref="A1:K1"/>
    <mergeCell ref="A2:K2"/>
    <mergeCell ref="A3:K3"/>
    <mergeCell ref="A5:K5"/>
    <mergeCell ref="A9:K9"/>
    <mergeCell ref="B41:F41"/>
    <mergeCell ref="B45:F45"/>
    <mergeCell ref="B42:F42"/>
    <mergeCell ref="A11:K11"/>
    <mergeCell ref="A37:K37"/>
    <mergeCell ref="B39:F39"/>
    <mergeCell ref="B40:F40"/>
    <mergeCell ref="A12:C12"/>
    <mergeCell ref="A33:C33"/>
    <mergeCell ref="B43:F43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F45" sqref="F45:G45"/>
    </sheetView>
  </sheetViews>
  <sheetFormatPr defaultColWidth="9.140625" defaultRowHeight="15" outlineLevelCol="1"/>
  <cols>
    <col min="1" max="1" width="4.7109375" style="1" customWidth="1"/>
    <col min="2" max="2" width="33.28125" style="1" customWidth="1"/>
    <col min="3" max="3" width="9.7109375" style="1" customWidth="1"/>
    <col min="4" max="4" width="12.57421875" style="1" customWidth="1"/>
    <col min="5" max="5" width="12.7109375" style="1" customWidth="1"/>
    <col min="6" max="6" width="12.281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6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4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7.5" customHeight="1"/>
    <row r="7" spans="1:5" s="3" customFormat="1" ht="16.5" customHeight="1">
      <c r="A7" s="3" t="s">
        <v>2</v>
      </c>
      <c r="E7" s="4" t="s">
        <v>65</v>
      </c>
    </row>
    <row r="8" spans="1:5" s="3" customFormat="1" ht="15">
      <c r="A8" s="3" t="s">
        <v>3</v>
      </c>
      <c r="E8" s="4" t="s">
        <v>66</v>
      </c>
    </row>
    <row r="9" s="3" customFormat="1" ht="7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-20721.72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27261.92</v>
      </c>
      <c r="H15" s="40"/>
      <c r="I15" s="40"/>
    </row>
    <row r="16" s="3" customFormat="1" ht="9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147166.2</v>
      </c>
      <c r="E18" s="71">
        <v>152550.29</v>
      </c>
      <c r="F18" s="71">
        <f>D18</f>
        <v>147166.2</v>
      </c>
      <c r="G18" s="72">
        <f aca="true" t="shared" si="0" ref="G18:G27">E18-D18</f>
        <v>5384.0899999999965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51002.042857142864</v>
      </c>
      <c r="E19" s="71">
        <f>E18*I19</f>
        <v>52867.95764550265</v>
      </c>
      <c r="F19" s="71">
        <f>D19</f>
        <v>51002.042857142864</v>
      </c>
      <c r="G19" s="72">
        <f t="shared" si="0"/>
        <v>1865.9147883597834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25890.350000000006</v>
      </c>
      <c r="E20" s="71">
        <f>E18*I20</f>
        <v>26837.551018518523</v>
      </c>
      <c r="F20" s="71">
        <f>D20</f>
        <v>25890.350000000006</v>
      </c>
      <c r="G20" s="72">
        <f t="shared" si="0"/>
        <v>947.2010185185172</v>
      </c>
      <c r="H20" s="15">
        <v>1.33</v>
      </c>
      <c r="I20" s="15">
        <f>H20/H18</f>
        <v>0.17592592592592596</v>
      </c>
    </row>
    <row r="21" spans="1:9" s="3" customFormat="1" ht="13.5" customHeight="1">
      <c r="A21" s="8" t="s">
        <v>20</v>
      </c>
      <c r="B21" s="9" t="s">
        <v>21</v>
      </c>
      <c r="C21" s="73">
        <v>1.22</v>
      </c>
      <c r="D21" s="71">
        <f>D18*I21</f>
        <v>23749.042857142857</v>
      </c>
      <c r="E21" s="71">
        <f>E18*I21</f>
        <v>24617.90394179894</v>
      </c>
      <c r="F21" s="71">
        <f>D21</f>
        <v>23749.042857142857</v>
      </c>
      <c r="G21" s="72">
        <f t="shared" si="0"/>
        <v>868.8610846560841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46524.76428571429</v>
      </c>
      <c r="E22" s="71">
        <f>E18*I22</f>
        <v>48226.8773941799</v>
      </c>
      <c r="F22" s="71">
        <f>D22</f>
        <v>46524.76428571429</v>
      </c>
      <c r="G22" s="72">
        <f t="shared" si="0"/>
        <v>1702.113108465608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58010.04</v>
      </c>
      <c r="E24" s="72">
        <v>60629.77</v>
      </c>
      <c r="F24" s="72">
        <f>D24</f>
        <v>58010.04</v>
      </c>
      <c r="G24" s="72">
        <f t="shared" si="0"/>
        <v>2619.729999999996</v>
      </c>
    </row>
    <row r="25" spans="1:7" ht="14.2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9" t="s">
        <v>133</v>
      </c>
      <c r="C26" s="95">
        <v>1.65</v>
      </c>
      <c r="D26" s="72">
        <v>32120.64</v>
      </c>
      <c r="E26" s="72">
        <v>33466.84</v>
      </c>
      <c r="F26" s="81">
        <f>F41</f>
        <v>43466.8404</v>
      </c>
      <c r="G26" s="72">
        <f t="shared" si="0"/>
        <v>1346.199999999997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256.55</v>
      </c>
      <c r="F27" s="81">
        <v>0</v>
      </c>
      <c r="G27" s="72">
        <f t="shared" si="0"/>
        <v>256.55</v>
      </c>
    </row>
    <row r="28" spans="1:7" ht="13.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746870.31</v>
      </c>
      <c r="E28" s="72">
        <f>SUM(E29:E32)</f>
        <v>749061.5900000001</v>
      </c>
      <c r="F28" s="72">
        <f>SUM(F29:F32)</f>
        <v>746870.31</v>
      </c>
      <c r="G28" s="72">
        <f>SUM(G29:G32)</f>
        <v>2191.2800000000034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27.87</v>
      </c>
      <c r="F29" s="72">
        <v>0</v>
      </c>
      <c r="G29" s="72">
        <f>E29-D29</f>
        <v>27.87</v>
      </c>
    </row>
    <row r="30" spans="1:7" ht="30">
      <c r="A30" s="9" t="s">
        <v>39</v>
      </c>
      <c r="B30" s="9" t="s">
        <v>184</v>
      </c>
      <c r="C30" s="73">
        <v>42.36</v>
      </c>
      <c r="D30" s="72">
        <v>174053.53</v>
      </c>
      <c r="E30" s="72">
        <v>179201.56</v>
      </c>
      <c r="F30" s="72">
        <f>D30</f>
        <v>174053.53</v>
      </c>
      <c r="G30" s="72">
        <f>E30-D30</f>
        <v>5148.029999999999</v>
      </c>
    </row>
    <row r="31" spans="1:7" s="138" customFormat="1" ht="14.25" customHeight="1">
      <c r="A31" s="135" t="s">
        <v>42</v>
      </c>
      <c r="B31" s="135" t="s">
        <v>40</v>
      </c>
      <c r="C31" s="140">
        <v>0</v>
      </c>
      <c r="D31" s="137">
        <v>0</v>
      </c>
      <c r="E31" s="137">
        <v>0</v>
      </c>
      <c r="F31" s="137">
        <f>D31</f>
        <v>0</v>
      </c>
      <c r="G31" s="137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572816.78</v>
      </c>
      <c r="E32" s="72">
        <v>569832.16</v>
      </c>
      <c r="F32" s="72">
        <f>D32</f>
        <v>572816.78</v>
      </c>
      <c r="G32" s="72">
        <f>E32-D32</f>
        <v>-2984.6199999999953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-32519.570000000065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27518.469999999998</v>
      </c>
      <c r="H36" s="40"/>
      <c r="I36" s="40"/>
    </row>
    <row r="37" spans="2:5" ht="8.25" customHeight="1">
      <c r="B37" s="13"/>
      <c r="C37" s="13"/>
      <c r="D37" s="13"/>
      <c r="E37" s="13"/>
    </row>
    <row r="38" spans="1:9" ht="24.7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8.2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3.5" customHeight="1">
      <c r="A41" s="11">
        <v>1</v>
      </c>
      <c r="B41" s="186" t="s">
        <v>128</v>
      </c>
      <c r="C41" s="187"/>
      <c r="D41" s="187"/>
      <c r="E41" s="188"/>
      <c r="F41" s="218">
        <f>SUM(F42:G45)</f>
        <v>43466.8404</v>
      </c>
      <c r="G41" s="219"/>
    </row>
    <row r="42" spans="1:7" ht="13.5" customHeight="1">
      <c r="A42" s="9" t="s">
        <v>16</v>
      </c>
      <c r="B42" s="228" t="s">
        <v>264</v>
      </c>
      <c r="C42" s="229"/>
      <c r="D42" s="229"/>
      <c r="E42" s="230"/>
      <c r="F42" s="231">
        <v>37316.4</v>
      </c>
      <c r="G42" s="232"/>
    </row>
    <row r="43" spans="1:7" ht="13.5" customHeight="1">
      <c r="A43" s="9" t="s">
        <v>18</v>
      </c>
      <c r="B43" s="228" t="s">
        <v>267</v>
      </c>
      <c r="C43" s="229"/>
      <c r="D43" s="229"/>
      <c r="E43" s="230"/>
      <c r="F43" s="231">
        <v>3702.43</v>
      </c>
      <c r="G43" s="232"/>
    </row>
    <row r="44" spans="1:7" ht="13.5" customHeight="1">
      <c r="A44" s="9" t="s">
        <v>20</v>
      </c>
      <c r="B44" s="228" t="s">
        <v>393</v>
      </c>
      <c r="C44" s="229"/>
      <c r="D44" s="229"/>
      <c r="E44" s="230"/>
      <c r="F44" s="231">
        <v>440</v>
      </c>
      <c r="G44" s="232"/>
    </row>
    <row r="45" spans="1:7" s="49" customFormat="1" ht="13.5" customHeight="1">
      <c r="A45" s="9" t="s">
        <v>22</v>
      </c>
      <c r="B45" s="208" t="s">
        <v>156</v>
      </c>
      <c r="C45" s="208"/>
      <c r="D45" s="208"/>
      <c r="E45" s="208"/>
      <c r="F45" s="215">
        <f>E26*6%</f>
        <v>2008.0103999999997</v>
      </c>
      <c r="G45" s="215"/>
    </row>
    <row r="46" s="3" customFormat="1" ht="15"/>
    <row r="47" spans="1:6" s="3" customFormat="1" ht="15">
      <c r="A47" s="3" t="s">
        <v>55</v>
      </c>
      <c r="C47" s="3" t="s">
        <v>49</v>
      </c>
      <c r="F47" s="3" t="s">
        <v>103</v>
      </c>
    </row>
    <row r="48" s="3" customFormat="1" ht="13.5" customHeight="1">
      <c r="F48" s="4" t="s">
        <v>215</v>
      </c>
    </row>
    <row r="49" s="3" customFormat="1" ht="15">
      <c r="A49" s="3" t="s">
        <v>50</v>
      </c>
    </row>
    <row r="50" spans="3:7" s="3" customFormat="1" ht="11.25" customHeight="1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22">
    <mergeCell ref="B44:E44"/>
    <mergeCell ref="F44:G44"/>
    <mergeCell ref="B43:E43"/>
    <mergeCell ref="F43:G43"/>
    <mergeCell ref="F42:G42"/>
    <mergeCell ref="A12:I12"/>
    <mergeCell ref="A11:I11"/>
    <mergeCell ref="A1:I1"/>
    <mergeCell ref="A2:I2"/>
    <mergeCell ref="A5:I5"/>
    <mergeCell ref="A10:I10"/>
    <mergeCell ref="A3:K3"/>
    <mergeCell ref="B45:E45"/>
    <mergeCell ref="F45:G45"/>
    <mergeCell ref="A13:C13"/>
    <mergeCell ref="A34:C34"/>
    <mergeCell ref="B41:E41"/>
    <mergeCell ref="F41:G41"/>
    <mergeCell ref="A38:I38"/>
    <mergeCell ref="B40:E40"/>
    <mergeCell ref="F40:G40"/>
    <mergeCell ref="B42:E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0.28125" style="1" customWidth="1"/>
    <col min="3" max="3" width="12.28125" style="1" customWidth="1"/>
    <col min="4" max="4" width="12.140625" style="1" customWidth="1"/>
    <col min="5" max="5" width="12.00390625" style="1" customWidth="1"/>
    <col min="6" max="6" width="12.28125" style="1" customWidth="1"/>
    <col min="7" max="7" width="14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7.25" customHeight="1">
      <c r="A3" s="191" t="s">
        <v>221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5" s="3" customFormat="1" ht="16.5" customHeight="1">
      <c r="A7" s="3" t="s">
        <v>2</v>
      </c>
      <c r="E7" s="4" t="s">
        <v>67</v>
      </c>
    </row>
    <row r="8" spans="1:5" s="3" customFormat="1" ht="15">
      <c r="A8" s="3" t="s">
        <v>3</v>
      </c>
      <c r="E8" s="4" t="s">
        <v>165</v>
      </c>
    </row>
    <row r="9" s="3" customFormat="1" ht="8.2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608285.29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13486.87</v>
      </c>
      <c r="H15" s="40"/>
      <c r="I15" s="40"/>
    </row>
    <row r="16" s="3" customFormat="1" ht="7.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231999.18</v>
      </c>
      <c r="E18" s="71">
        <v>228318.39</v>
      </c>
      <c r="F18" s="71">
        <f>D18</f>
        <v>231999.18</v>
      </c>
      <c r="G18" s="72">
        <f aca="true" t="shared" si="0" ref="G18:G27">E18-D18</f>
        <v>-3680.789999999979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76265.72792973652</v>
      </c>
      <c r="E19" s="71">
        <f>E18*I19</f>
        <v>75055.73171894606</v>
      </c>
      <c r="F19" s="71">
        <f>D19</f>
        <v>76265.72792973652</v>
      </c>
      <c r="G19" s="72">
        <f t="shared" si="0"/>
        <v>-1209.9962107904576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38715.04509410289</v>
      </c>
      <c r="E20" s="71">
        <f>E18*I20</f>
        <v>38100.81037641155</v>
      </c>
      <c r="F20" s="71">
        <f>D20</f>
        <v>38715.04509410289</v>
      </c>
      <c r="G20" s="72">
        <f t="shared" si="0"/>
        <v>-614.234717691339</v>
      </c>
      <c r="H20" s="32">
        <v>1.33</v>
      </c>
      <c r="I20" s="15">
        <f>H20/H18</f>
        <v>0.1668757841907152</v>
      </c>
    </row>
    <row r="21" spans="1:9" s="3" customFormat="1" ht="15" customHeight="1">
      <c r="A21" s="8" t="s">
        <v>20</v>
      </c>
      <c r="B21" s="9" t="s">
        <v>21</v>
      </c>
      <c r="C21" s="73">
        <v>1.63</v>
      </c>
      <c r="D21" s="71">
        <f>D18*I21</f>
        <v>47447.762032622326</v>
      </c>
      <c r="E21" s="71">
        <f>E18*I21</f>
        <v>46694.97813048933</v>
      </c>
      <c r="F21" s="71">
        <f>D21</f>
        <v>47447.762032622326</v>
      </c>
      <c r="G21" s="72">
        <f t="shared" si="0"/>
        <v>-752.7839021329928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69570.64494353827</v>
      </c>
      <c r="E22" s="71">
        <f>E18*I22</f>
        <v>68466.86977415308</v>
      </c>
      <c r="F22" s="71">
        <f>D22</f>
        <v>69570.64494353827</v>
      </c>
      <c r="G22" s="72">
        <f t="shared" si="0"/>
        <v>-1103.7751693851897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86745</v>
      </c>
      <c r="E24" s="72">
        <v>88247.38</v>
      </c>
      <c r="F24" s="72">
        <f>D24</f>
        <v>86745</v>
      </c>
      <c r="G24" s="72">
        <f t="shared" si="0"/>
        <v>1502.3800000000047</v>
      </c>
    </row>
    <row r="25" spans="1:7" ht="15.75" customHeight="1">
      <c r="A25" s="9" t="s">
        <v>29</v>
      </c>
      <c r="B25" s="9" t="s">
        <v>179</v>
      </c>
      <c r="C25" s="73">
        <v>0</v>
      </c>
      <c r="D25" s="72">
        <v>25500</v>
      </c>
      <c r="E25" s="72">
        <v>25440.24</v>
      </c>
      <c r="F25" s="72">
        <v>25500</v>
      </c>
      <c r="G25" s="72">
        <f t="shared" si="0"/>
        <v>-59.7599999999984</v>
      </c>
    </row>
    <row r="26" spans="1:7" ht="15">
      <c r="A26" s="9" t="s">
        <v>31</v>
      </c>
      <c r="B26" s="9" t="s">
        <v>133</v>
      </c>
      <c r="C26" s="95">
        <v>1.82</v>
      </c>
      <c r="D26" s="72">
        <v>52978.2</v>
      </c>
      <c r="E26" s="72">
        <v>54028.78</v>
      </c>
      <c r="F26" s="81">
        <f>F40</f>
        <v>207377.7068</v>
      </c>
      <c r="G26" s="72">
        <f t="shared" si="0"/>
        <v>1050.5800000000017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 t="shared" si="0"/>
        <v>0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1502760.8900000001</v>
      </c>
      <c r="E28" s="72">
        <f>SUM(E29:E32)</f>
        <v>1453931.2999999998</v>
      </c>
      <c r="F28" s="72">
        <f>SUM(F29:F32)</f>
        <v>1502760.8900000001</v>
      </c>
      <c r="G28" s="72">
        <f>SUM(G29:G32)</f>
        <v>-48829.59000000006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200.35</v>
      </c>
      <c r="F29" s="72">
        <v>0</v>
      </c>
      <c r="G29" s="72">
        <f>E29-D29</f>
        <v>200.35</v>
      </c>
    </row>
    <row r="30" spans="1:7" ht="30">
      <c r="A30" s="9" t="s">
        <v>39</v>
      </c>
      <c r="B30" s="9" t="s">
        <v>184</v>
      </c>
      <c r="C30" s="73">
        <v>42.36</v>
      </c>
      <c r="D30" s="72">
        <v>247071.49</v>
      </c>
      <c r="E30" s="72">
        <v>242500.93</v>
      </c>
      <c r="F30" s="72">
        <f>D30</f>
        <v>247071.49</v>
      </c>
      <c r="G30" s="72">
        <f>E30-D30</f>
        <v>-4570.559999999998</v>
      </c>
    </row>
    <row r="31" spans="1:7" s="138" customFormat="1" ht="30">
      <c r="A31" s="135" t="s">
        <v>42</v>
      </c>
      <c r="B31" s="135" t="s">
        <v>189</v>
      </c>
      <c r="C31" s="162">
        <v>164.51</v>
      </c>
      <c r="D31" s="137">
        <v>399147.26</v>
      </c>
      <c r="E31" s="137">
        <v>383192.81</v>
      </c>
      <c r="F31" s="137">
        <f>D31</f>
        <v>399147.26</v>
      </c>
      <c r="G31" s="137">
        <f>E31-D31</f>
        <v>-15954.450000000012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856542.14</v>
      </c>
      <c r="E32" s="72">
        <v>828037.21</v>
      </c>
      <c r="F32" s="72">
        <f>D32</f>
        <v>856542.14</v>
      </c>
      <c r="G32" s="72">
        <f>E32-D32</f>
        <v>-28504.93000000005</v>
      </c>
    </row>
    <row r="33" spans="1:10" s="20" customFormat="1" ht="7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658302.4700000002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13486.87</v>
      </c>
      <c r="H36" s="40"/>
      <c r="I36" s="40"/>
    </row>
    <row r="37" spans="1:9" ht="26.2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SUM(F41:G49)</f>
        <v>207377.7068</v>
      </c>
      <c r="G40" s="219"/>
    </row>
    <row r="41" spans="1:7" ht="12.75" customHeight="1">
      <c r="A41" s="9" t="s">
        <v>16</v>
      </c>
      <c r="B41" s="197" t="s">
        <v>268</v>
      </c>
      <c r="C41" s="197"/>
      <c r="D41" s="197"/>
      <c r="E41" s="197"/>
      <c r="F41" s="198">
        <v>32116.7</v>
      </c>
      <c r="G41" s="198"/>
    </row>
    <row r="42" spans="1:7" ht="12.75" customHeight="1">
      <c r="A42" s="9" t="s">
        <v>18</v>
      </c>
      <c r="B42" s="178" t="s">
        <v>269</v>
      </c>
      <c r="C42" s="179"/>
      <c r="D42" s="179"/>
      <c r="E42" s="180"/>
      <c r="F42" s="192">
        <v>3202.09</v>
      </c>
      <c r="G42" s="193"/>
    </row>
    <row r="43" spans="1:7" ht="12.75" customHeight="1">
      <c r="A43" s="9" t="s">
        <v>20</v>
      </c>
      <c r="B43" s="178" t="s">
        <v>270</v>
      </c>
      <c r="C43" s="179"/>
      <c r="D43" s="179"/>
      <c r="E43" s="180"/>
      <c r="F43" s="192">
        <v>5245.3</v>
      </c>
      <c r="G43" s="193"/>
    </row>
    <row r="44" spans="1:7" ht="12.75" customHeight="1">
      <c r="A44" s="9" t="s">
        <v>22</v>
      </c>
      <c r="B44" s="178" t="s">
        <v>262</v>
      </c>
      <c r="C44" s="179"/>
      <c r="D44" s="179"/>
      <c r="E44" s="180"/>
      <c r="F44" s="192">
        <v>5624.5</v>
      </c>
      <c r="G44" s="193"/>
    </row>
    <row r="45" spans="1:7" ht="12.75" customHeight="1">
      <c r="A45" s="9" t="s">
        <v>24</v>
      </c>
      <c r="B45" s="92" t="s">
        <v>271</v>
      </c>
      <c r="C45" s="93"/>
      <c r="D45" s="93"/>
      <c r="E45" s="94"/>
      <c r="F45" s="192">
        <v>80488.57</v>
      </c>
      <c r="G45" s="193"/>
    </row>
    <row r="46" spans="1:7" ht="12.75" customHeight="1">
      <c r="A46" s="9" t="s">
        <v>118</v>
      </c>
      <c r="B46" s="92" t="s">
        <v>183</v>
      </c>
      <c r="C46" s="93"/>
      <c r="D46" s="93"/>
      <c r="E46" s="94"/>
      <c r="F46" s="192">
        <v>65488.42</v>
      </c>
      <c r="G46" s="193"/>
    </row>
    <row r="47" spans="1:7" ht="12.75" customHeight="1">
      <c r="A47" s="9" t="s">
        <v>119</v>
      </c>
      <c r="B47" s="92" t="s">
        <v>272</v>
      </c>
      <c r="C47" s="93"/>
      <c r="D47" s="93"/>
      <c r="E47" s="94"/>
      <c r="F47" s="192">
        <v>11750.4</v>
      </c>
      <c r="G47" s="193"/>
    </row>
    <row r="48" spans="1:7" ht="12.75" customHeight="1">
      <c r="A48" s="9" t="s">
        <v>134</v>
      </c>
      <c r="B48" s="92" t="s">
        <v>393</v>
      </c>
      <c r="C48" s="93"/>
      <c r="D48" s="93"/>
      <c r="E48" s="94"/>
      <c r="F48" s="192">
        <v>220</v>
      </c>
      <c r="G48" s="193"/>
    </row>
    <row r="49" spans="1:7" ht="12.75" customHeight="1">
      <c r="A49" s="9" t="s">
        <v>134</v>
      </c>
      <c r="B49" s="178" t="s">
        <v>156</v>
      </c>
      <c r="C49" s="179"/>
      <c r="D49" s="179"/>
      <c r="E49" s="180"/>
      <c r="F49" s="192">
        <f>E26*6%</f>
        <v>3241.7268</v>
      </c>
      <c r="G49" s="193"/>
    </row>
    <row r="50" spans="2:5" ht="15">
      <c r="B50" s="13"/>
      <c r="C50" s="13"/>
      <c r="D50" s="13"/>
      <c r="E50" s="13"/>
    </row>
    <row r="51" spans="1:6" s="3" customFormat="1" ht="15">
      <c r="A51" s="3" t="s">
        <v>55</v>
      </c>
      <c r="C51" s="3" t="s">
        <v>49</v>
      </c>
      <c r="F51" s="3" t="s">
        <v>103</v>
      </c>
    </row>
    <row r="52" s="3" customFormat="1" ht="13.5" customHeight="1">
      <c r="F52" s="4" t="s">
        <v>215</v>
      </c>
    </row>
    <row r="53" s="3" customFormat="1" ht="15">
      <c r="A53" s="3" t="s">
        <v>50</v>
      </c>
    </row>
    <row r="54" spans="3:7" s="3" customFormat="1" ht="15">
      <c r="C54" s="14" t="s">
        <v>51</v>
      </c>
      <c r="E54" s="14"/>
      <c r="F54" s="14"/>
      <c r="G54" s="14"/>
    </row>
    <row r="55" s="3" customFormat="1" ht="15"/>
    <row r="56" s="3" customFormat="1" ht="15"/>
  </sheetData>
  <sheetProtection/>
  <mergeCells count="28">
    <mergeCell ref="A1:I1"/>
    <mergeCell ref="A2:I2"/>
    <mergeCell ref="A5:I5"/>
    <mergeCell ref="A10:I10"/>
    <mergeCell ref="A3:K3"/>
    <mergeCell ref="F44:G44"/>
    <mergeCell ref="B39:E39"/>
    <mergeCell ref="F39:G39"/>
    <mergeCell ref="F48:G48"/>
    <mergeCell ref="B43:E43"/>
    <mergeCell ref="F43:G43"/>
    <mergeCell ref="A11:I11"/>
    <mergeCell ref="B40:E40"/>
    <mergeCell ref="F40:G40"/>
    <mergeCell ref="A13:C13"/>
    <mergeCell ref="A34:C34"/>
    <mergeCell ref="A12:I12"/>
    <mergeCell ref="A37:I37"/>
    <mergeCell ref="B49:E49"/>
    <mergeCell ref="F49:G49"/>
    <mergeCell ref="B41:E41"/>
    <mergeCell ref="F41:G41"/>
    <mergeCell ref="B42:E42"/>
    <mergeCell ref="F42:G42"/>
    <mergeCell ref="F45:G45"/>
    <mergeCell ref="F46:G46"/>
    <mergeCell ref="F47:G47"/>
    <mergeCell ref="B44:E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42" sqref="A42"/>
    </sheetView>
  </sheetViews>
  <sheetFormatPr defaultColWidth="9.140625" defaultRowHeight="15" outlineLevelCol="1"/>
  <cols>
    <col min="1" max="1" width="4.7109375" style="1" customWidth="1"/>
    <col min="2" max="2" width="30.28125" style="1" customWidth="1"/>
    <col min="3" max="3" width="11.8515625" style="1" customWidth="1"/>
    <col min="4" max="4" width="12.8515625" style="1" customWidth="1"/>
    <col min="5" max="5" width="12.57421875" style="1" customWidth="1"/>
    <col min="6" max="6" width="12.00390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6.5" customHeight="1">
      <c r="A7" s="3" t="s">
        <v>2</v>
      </c>
      <c r="F7" s="4" t="s">
        <v>68</v>
      </c>
    </row>
    <row r="8" spans="1:6" s="3" customFormat="1" ht="15">
      <c r="A8" s="3" t="s">
        <v>3</v>
      </c>
      <c r="F8" s="4" t="s">
        <v>69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141124.55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15419.16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161322.75</v>
      </c>
      <c r="E18" s="71">
        <v>152754.66</v>
      </c>
      <c r="F18" s="71">
        <f>D18</f>
        <v>161322.75</v>
      </c>
      <c r="G18" s="72">
        <f aca="true" t="shared" si="0" ref="G18:G27">E18-D18</f>
        <v>-8568.089999999997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55908.14880952381</v>
      </c>
      <c r="E19" s="71">
        <f>E18*I19</f>
        <v>52938.78428571429</v>
      </c>
      <c r="F19" s="71">
        <f>D19</f>
        <v>55908.14880952381</v>
      </c>
      <c r="G19" s="72">
        <f t="shared" si="0"/>
        <v>-2969.3645238095196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28380.85416666667</v>
      </c>
      <c r="E20" s="71">
        <f>E18*I20</f>
        <v>26873.505000000005</v>
      </c>
      <c r="F20" s="71">
        <f>D20</f>
        <v>28380.85416666667</v>
      </c>
      <c r="G20" s="72">
        <f t="shared" si="0"/>
        <v>-1507.3491666666669</v>
      </c>
      <c r="H20" s="15">
        <v>1.33</v>
      </c>
      <c r="I20" s="15">
        <f>H20/H18</f>
        <v>0.17592592592592596</v>
      </c>
    </row>
    <row r="21" spans="1:9" s="3" customFormat="1" ht="14.25" customHeight="1">
      <c r="A21" s="8" t="s">
        <v>20</v>
      </c>
      <c r="B21" s="9" t="s">
        <v>21</v>
      </c>
      <c r="C21" s="73">
        <v>1.22</v>
      </c>
      <c r="D21" s="71">
        <f>D18*I21</f>
        <v>26033.565476190473</v>
      </c>
      <c r="E21" s="71">
        <f>E18*I21</f>
        <v>24650.884285714284</v>
      </c>
      <c r="F21" s="71">
        <f>D21</f>
        <v>26033.565476190473</v>
      </c>
      <c r="G21" s="72">
        <f t="shared" si="0"/>
        <v>-1382.681190476189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51000.18154761905</v>
      </c>
      <c r="E22" s="71">
        <f>E18*I22</f>
        <v>48291.486428571436</v>
      </c>
      <c r="F22" s="71">
        <f>D22</f>
        <v>51000.18154761905</v>
      </c>
      <c r="G22" s="72">
        <f t="shared" si="0"/>
        <v>-2708.6951190476175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61513.92</v>
      </c>
      <c r="E24" s="72">
        <v>58983.38</v>
      </c>
      <c r="F24" s="72">
        <f>D24</f>
        <v>61513.92</v>
      </c>
      <c r="G24" s="72">
        <f t="shared" si="0"/>
        <v>-2530.540000000001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9" t="s">
        <v>133</v>
      </c>
      <c r="C26" s="95">
        <v>1.65</v>
      </c>
      <c r="D26" s="72">
        <v>34061.28</v>
      </c>
      <c r="E26" s="72">
        <v>32663.7</v>
      </c>
      <c r="F26" s="81">
        <f>F40</f>
        <v>104776.41200000001</v>
      </c>
      <c r="G26" s="72">
        <f t="shared" si="0"/>
        <v>-1397.579999999998</v>
      </c>
    </row>
    <row r="27" spans="1:7" s="138" customFormat="1" ht="29.25" customHeight="1">
      <c r="A27" s="135" t="s">
        <v>33</v>
      </c>
      <c r="B27" s="135" t="s">
        <v>34</v>
      </c>
      <c r="C27" s="169">
        <v>0</v>
      </c>
      <c r="D27" s="137">
        <v>41284.8</v>
      </c>
      <c r="E27" s="137">
        <v>37447.08</v>
      </c>
      <c r="F27" s="170">
        <f>F49</f>
        <v>163768.18</v>
      </c>
      <c r="G27" s="137">
        <f t="shared" si="0"/>
        <v>-3837.720000000001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734196.96</v>
      </c>
      <c r="E28" s="72">
        <f>SUM(E29:E32)</f>
        <v>688915.41</v>
      </c>
      <c r="F28" s="72">
        <f>SUM(F29:F32)</f>
        <v>734196.96</v>
      </c>
      <c r="G28" s="72">
        <f>SUM(G29:G32)</f>
        <v>-45281.54999999998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4.46</v>
      </c>
      <c r="F29" s="72">
        <v>0</v>
      </c>
      <c r="G29" s="72">
        <f>E29-D29</f>
        <v>4.46</v>
      </c>
    </row>
    <row r="30" spans="1:7" ht="30">
      <c r="A30" s="9" t="s">
        <v>39</v>
      </c>
      <c r="B30" s="9" t="s">
        <v>184</v>
      </c>
      <c r="C30" s="73">
        <v>42.36</v>
      </c>
      <c r="D30" s="72">
        <v>199857.58</v>
      </c>
      <c r="E30" s="72">
        <v>174500.51</v>
      </c>
      <c r="F30" s="72">
        <f>D30</f>
        <v>199857.58</v>
      </c>
      <c r="G30" s="72">
        <f>E30-D30</f>
        <v>-25357.069999999978</v>
      </c>
    </row>
    <row r="31" spans="1:7" s="138" customFormat="1" ht="14.25" customHeight="1">
      <c r="A31" s="135" t="s">
        <v>42</v>
      </c>
      <c r="B31" s="135" t="s">
        <v>40</v>
      </c>
      <c r="C31" s="140">
        <v>0</v>
      </c>
      <c r="D31" s="137">
        <v>0</v>
      </c>
      <c r="E31" s="137">
        <v>0</v>
      </c>
      <c r="F31" s="137">
        <f>D31</f>
        <v>0</v>
      </c>
      <c r="G31" s="137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534339.38</v>
      </c>
      <c r="E32" s="72">
        <v>514410.44</v>
      </c>
      <c r="F32" s="72">
        <f>D32</f>
        <v>534339.38</v>
      </c>
      <c r="G32" s="72">
        <f>E32-D32</f>
        <v>-19928.940000000002</v>
      </c>
    </row>
    <row r="33" spans="1:10" s="20" customFormat="1" ht="7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202740.03000000003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-110901.93999999999</v>
      </c>
      <c r="H36" s="40"/>
      <c r="I36" s="40"/>
    </row>
    <row r="37" spans="1:9" ht="27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4.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SUM(F41:G48)</f>
        <v>104776.41200000001</v>
      </c>
      <c r="G40" s="219"/>
    </row>
    <row r="41" spans="1:7" ht="12.75" customHeight="1">
      <c r="A41" s="9" t="s">
        <v>16</v>
      </c>
      <c r="B41" s="178" t="s">
        <v>158</v>
      </c>
      <c r="C41" s="179"/>
      <c r="D41" s="179"/>
      <c r="E41" s="180"/>
      <c r="F41" s="192">
        <v>2892.56</v>
      </c>
      <c r="G41" s="193"/>
    </row>
    <row r="42" spans="1:7" ht="12.75" customHeight="1">
      <c r="A42" s="9" t="s">
        <v>20</v>
      </c>
      <c r="B42" s="178" t="s">
        <v>159</v>
      </c>
      <c r="C42" s="179"/>
      <c r="D42" s="179"/>
      <c r="E42" s="180"/>
      <c r="F42" s="192">
        <v>48115.79</v>
      </c>
      <c r="G42" s="193"/>
    </row>
    <row r="43" spans="1:7" ht="12.75" customHeight="1">
      <c r="A43" s="9" t="s">
        <v>22</v>
      </c>
      <c r="B43" s="178" t="s">
        <v>273</v>
      </c>
      <c r="C43" s="179"/>
      <c r="D43" s="179"/>
      <c r="E43" s="180"/>
      <c r="F43" s="192">
        <v>42499.44</v>
      </c>
      <c r="G43" s="193"/>
    </row>
    <row r="44" spans="1:7" ht="12.75" customHeight="1">
      <c r="A44" s="9" t="s">
        <v>24</v>
      </c>
      <c r="B44" s="92" t="s">
        <v>272</v>
      </c>
      <c r="C44" s="93"/>
      <c r="D44" s="93"/>
      <c r="E44" s="94"/>
      <c r="F44" s="192">
        <v>3508.8</v>
      </c>
      <c r="G44" s="193"/>
    </row>
    <row r="45" spans="1:7" ht="12.75" customHeight="1">
      <c r="A45" s="9" t="s">
        <v>118</v>
      </c>
      <c r="B45" s="92" t="s">
        <v>254</v>
      </c>
      <c r="C45" s="93"/>
      <c r="D45" s="93"/>
      <c r="E45" s="94"/>
      <c r="F45" s="192">
        <v>110</v>
      </c>
      <c r="G45" s="193"/>
    </row>
    <row r="46" spans="1:7" s="49" customFormat="1" ht="12.75" customHeight="1">
      <c r="A46" s="9" t="s">
        <v>119</v>
      </c>
      <c r="B46" s="194" t="s">
        <v>393</v>
      </c>
      <c r="C46" s="195"/>
      <c r="D46" s="195"/>
      <c r="E46" s="196"/>
      <c r="F46" s="192">
        <v>440</v>
      </c>
      <c r="G46" s="193"/>
    </row>
    <row r="47" spans="1:7" s="49" customFormat="1" ht="12.75" customHeight="1">
      <c r="A47" s="9" t="s">
        <v>134</v>
      </c>
      <c r="B47" s="221" t="s">
        <v>396</v>
      </c>
      <c r="C47" s="211"/>
      <c r="D47" s="211"/>
      <c r="E47" s="212"/>
      <c r="F47" s="224">
        <v>5250</v>
      </c>
      <c r="G47" s="225"/>
    </row>
    <row r="48" spans="1:7" s="49" customFormat="1" ht="12.75" customHeight="1">
      <c r="A48" s="9" t="s">
        <v>135</v>
      </c>
      <c r="B48" s="210" t="s">
        <v>156</v>
      </c>
      <c r="C48" s="211"/>
      <c r="D48" s="211"/>
      <c r="E48" s="212"/>
      <c r="F48" s="224">
        <f>E26*6%</f>
        <v>1959.822</v>
      </c>
      <c r="G48" s="225"/>
    </row>
    <row r="49" spans="1:7" s="49" customFormat="1" ht="12.75" customHeight="1">
      <c r="A49" s="11" t="s">
        <v>383</v>
      </c>
      <c r="B49" s="186" t="s">
        <v>106</v>
      </c>
      <c r="C49" s="187"/>
      <c r="D49" s="187"/>
      <c r="E49" s="188"/>
      <c r="F49" s="218">
        <f>SUM(F50:G50)</f>
        <v>163768.18</v>
      </c>
      <c r="G49" s="219"/>
    </row>
    <row r="50" spans="1:7" s="49" customFormat="1" ht="12.75" customHeight="1">
      <c r="A50" s="48" t="s">
        <v>105</v>
      </c>
      <c r="B50" s="207" t="s">
        <v>388</v>
      </c>
      <c r="C50" s="208"/>
      <c r="D50" s="208"/>
      <c r="E50" s="208"/>
      <c r="F50" s="215">
        <v>163768.18</v>
      </c>
      <c r="G50" s="215"/>
    </row>
    <row r="51" spans="1:7" s="49" customFormat="1" ht="12.75" customHeight="1">
      <c r="A51" s="50"/>
      <c r="B51" s="52"/>
      <c r="C51" s="52"/>
      <c r="D51" s="52"/>
      <c r="E51" s="52"/>
      <c r="F51" s="53"/>
      <c r="G51" s="53"/>
    </row>
    <row r="52" spans="1:7" s="49" customFormat="1" ht="12.75" customHeight="1">
      <c r="A52" s="51"/>
      <c r="B52" s="52"/>
      <c r="C52" s="52"/>
      <c r="D52" s="52"/>
      <c r="E52" s="52"/>
      <c r="F52" s="53"/>
      <c r="G52" s="53"/>
    </row>
    <row r="53" s="3" customFormat="1" ht="15"/>
    <row r="54" spans="1:6" s="3" customFormat="1" ht="15">
      <c r="A54" s="3" t="s">
        <v>55</v>
      </c>
      <c r="C54" s="3" t="s">
        <v>49</v>
      </c>
      <c r="F54" s="3" t="s">
        <v>103</v>
      </c>
    </row>
    <row r="55" s="3" customFormat="1" ht="13.5" customHeight="1">
      <c r="F55" s="4" t="s">
        <v>215</v>
      </c>
    </row>
    <row r="56" s="3" customFormat="1" ht="15">
      <c r="A56" s="3" t="s">
        <v>50</v>
      </c>
    </row>
    <row r="57" spans="3:7" s="3" customFormat="1" ht="15">
      <c r="C57" s="14" t="s">
        <v>51</v>
      </c>
      <c r="E57" s="14"/>
      <c r="F57" s="14"/>
      <c r="G57" s="14"/>
    </row>
    <row r="58" s="3" customFormat="1" ht="15"/>
    <row r="59" s="3" customFormat="1" ht="15"/>
  </sheetData>
  <sheetProtection/>
  <mergeCells count="32">
    <mergeCell ref="B49:E49"/>
    <mergeCell ref="F49:G49"/>
    <mergeCell ref="B50:E50"/>
    <mergeCell ref="F50:G50"/>
    <mergeCell ref="B47:E47"/>
    <mergeCell ref="F47:G47"/>
    <mergeCell ref="A37:I37"/>
    <mergeCell ref="B39:E39"/>
    <mergeCell ref="F39:G39"/>
    <mergeCell ref="B40:E40"/>
    <mergeCell ref="F40:G40"/>
    <mergeCell ref="A13:C13"/>
    <mergeCell ref="A1:I1"/>
    <mergeCell ref="A2:I2"/>
    <mergeCell ref="A5:I5"/>
    <mergeCell ref="A10:I10"/>
    <mergeCell ref="A3:K3"/>
    <mergeCell ref="A34:C34"/>
    <mergeCell ref="A11:I11"/>
    <mergeCell ref="A12:I12"/>
    <mergeCell ref="B41:E41"/>
    <mergeCell ref="F41:G41"/>
    <mergeCell ref="B48:E48"/>
    <mergeCell ref="F48:G48"/>
    <mergeCell ref="B42:E42"/>
    <mergeCell ref="F42:G42"/>
    <mergeCell ref="B43:E43"/>
    <mergeCell ref="F43:G43"/>
    <mergeCell ref="F44:G44"/>
    <mergeCell ref="F45:G45"/>
    <mergeCell ref="B46:E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8">
      <selection activeCell="F42" sqref="F42:G42"/>
    </sheetView>
  </sheetViews>
  <sheetFormatPr defaultColWidth="9.140625" defaultRowHeight="15" outlineLevelCol="1"/>
  <cols>
    <col min="1" max="1" width="4.7109375" style="1" customWidth="1"/>
    <col min="2" max="2" width="30.28125" style="1" customWidth="1"/>
    <col min="3" max="3" width="11.7109375" style="1" customWidth="1"/>
    <col min="4" max="4" width="12.421875" style="1" customWidth="1"/>
    <col min="5" max="5" width="13.140625" style="1" customWidth="1"/>
    <col min="6" max="6" width="11.7109375" style="1" customWidth="1"/>
    <col min="7" max="7" width="13.28125" style="1" customWidth="1"/>
    <col min="8" max="8" width="10.8515625" style="1" hidden="1" customWidth="1" outlineLevel="1"/>
    <col min="9" max="9" width="14.421875" style="1" hidden="1" customWidth="1" outlineLevel="1"/>
    <col min="10" max="11" width="9.140625" style="1" hidden="1" customWidth="1" outlineLevel="1"/>
    <col min="12" max="12" width="9.140625" style="1" hidden="1" customWidth="1" outlineLevel="1" collapsed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.75" customHeight="1"/>
    <row r="7" spans="1:6" s="3" customFormat="1" ht="16.5" customHeight="1">
      <c r="A7" s="3" t="s">
        <v>2</v>
      </c>
      <c r="F7" s="4" t="s">
        <v>70</v>
      </c>
    </row>
    <row r="8" spans="1:6" s="3" customFormat="1" ht="15">
      <c r="A8" s="3" t="s">
        <v>3</v>
      </c>
      <c r="F8" s="4" t="s">
        <v>166</v>
      </c>
    </row>
    <row r="9" s="3" customFormat="1" ht="18" customHeight="1"/>
    <row r="10" spans="1:9" s="3" customFormat="1" ht="11.25" customHeight="1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3.5" customHeight="1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2.75" customHeight="1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316473.49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116408.64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175470.48</v>
      </c>
      <c r="E18" s="71">
        <v>162445.6</v>
      </c>
      <c r="F18" s="71">
        <f>D18</f>
        <v>175470.48</v>
      </c>
      <c r="G18" s="72">
        <f aca="true" t="shared" si="0" ref="G18:G27">E18-D18</f>
        <v>-13024.880000000005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60811.1980952381</v>
      </c>
      <c r="E19" s="71">
        <f>E18*I19</f>
        <v>56297.28465608466</v>
      </c>
      <c r="F19" s="71">
        <f>D19</f>
        <v>60811.1980952381</v>
      </c>
      <c r="G19" s="72">
        <f t="shared" si="0"/>
        <v>-4513.913439153439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30869.806666666675</v>
      </c>
      <c r="E20" s="71">
        <f>E18*I20</f>
        <v>28578.392592592598</v>
      </c>
      <c r="F20" s="71">
        <f>D20</f>
        <v>30869.806666666675</v>
      </c>
      <c r="G20" s="72">
        <f t="shared" si="0"/>
        <v>-2291.414074074077</v>
      </c>
      <c r="H20" s="15">
        <v>1.33</v>
      </c>
      <c r="I20" s="15">
        <f>H20/H18</f>
        <v>0.17592592592592596</v>
      </c>
    </row>
    <row r="21" spans="1:9" s="3" customFormat="1" ht="14.25" customHeight="1">
      <c r="A21" s="8" t="s">
        <v>20</v>
      </c>
      <c r="B21" s="9" t="s">
        <v>21</v>
      </c>
      <c r="C21" s="73">
        <v>1.22</v>
      </c>
      <c r="D21" s="71">
        <f>D18*I21</f>
        <v>28316.66476190476</v>
      </c>
      <c r="E21" s="71">
        <f>E18*I21</f>
        <v>26214.766137566137</v>
      </c>
      <c r="F21" s="71">
        <f>D21</f>
        <v>28316.66476190476</v>
      </c>
      <c r="G21" s="72">
        <f t="shared" si="0"/>
        <v>-2101.8986243386244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55472.81047619048</v>
      </c>
      <c r="E22" s="71">
        <f>E18*I22</f>
        <v>51355.15661375662</v>
      </c>
      <c r="F22" s="71">
        <f>D22</f>
        <v>55472.81047619048</v>
      </c>
      <c r="G22" s="72">
        <f t="shared" si="0"/>
        <v>-4117.653862433865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69166.8</v>
      </c>
      <c r="E24" s="72">
        <v>64239.72</v>
      </c>
      <c r="F24" s="72">
        <f>D24</f>
        <v>69166.8</v>
      </c>
      <c r="G24" s="72">
        <f t="shared" si="0"/>
        <v>-4927.080000000002</v>
      </c>
    </row>
    <row r="25" spans="1:7" ht="15" customHeight="1">
      <c r="A25" s="9" t="s">
        <v>29</v>
      </c>
      <c r="B25" s="9" t="s">
        <v>179</v>
      </c>
      <c r="C25" s="73">
        <v>0</v>
      </c>
      <c r="D25" s="72">
        <v>54400</v>
      </c>
      <c r="E25" s="72">
        <v>48812.76</v>
      </c>
      <c r="F25" s="72">
        <v>54400</v>
      </c>
      <c r="G25" s="72">
        <f t="shared" si="0"/>
        <v>-5587.239999999998</v>
      </c>
    </row>
    <row r="26" spans="1:7" ht="15">
      <c r="A26" s="9" t="s">
        <v>31</v>
      </c>
      <c r="B26" s="9" t="s">
        <v>133</v>
      </c>
      <c r="C26" s="95">
        <v>1.65</v>
      </c>
      <c r="D26" s="72">
        <v>38298.47</v>
      </c>
      <c r="E26" s="72">
        <v>35532.62</v>
      </c>
      <c r="F26" s="81">
        <f>F41</f>
        <v>93822.9516</v>
      </c>
      <c r="G26" s="72">
        <f t="shared" si="0"/>
        <v>-2765.8499999999985</v>
      </c>
    </row>
    <row r="27" spans="1:7" ht="29.25" customHeight="1">
      <c r="A27" s="9" t="s">
        <v>33</v>
      </c>
      <c r="B27" s="9" t="s">
        <v>34</v>
      </c>
      <c r="C27" s="74">
        <v>9</v>
      </c>
      <c r="D27" s="72">
        <v>0</v>
      </c>
      <c r="E27" s="72">
        <v>2946.36</v>
      </c>
      <c r="F27" s="81">
        <f>F49</f>
        <v>103942.76</v>
      </c>
      <c r="G27" s="72">
        <f t="shared" si="0"/>
        <v>2946.36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927131.64</v>
      </c>
      <c r="E28" s="72">
        <f>SUM(E29:E32)</f>
        <v>841973.03</v>
      </c>
      <c r="F28" s="72">
        <f>SUM(F29:F32)</f>
        <v>927131.64</v>
      </c>
      <c r="G28" s="72">
        <f>SUM(G29:G32)</f>
        <v>-85158.61000000009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1.45</v>
      </c>
      <c r="F29" s="72">
        <f>D29</f>
        <v>0</v>
      </c>
      <c r="G29" s="72">
        <f>E29-D29</f>
        <v>1.45</v>
      </c>
    </row>
    <row r="30" spans="1:7" ht="30">
      <c r="A30" s="9" t="s">
        <v>39</v>
      </c>
      <c r="B30" s="9" t="s">
        <v>184</v>
      </c>
      <c r="C30" s="73">
        <v>42.36</v>
      </c>
      <c r="D30" s="72">
        <v>244144.21</v>
      </c>
      <c r="E30" s="72">
        <v>217405.36</v>
      </c>
      <c r="F30" s="72">
        <f>D30</f>
        <v>244144.21</v>
      </c>
      <c r="G30" s="72">
        <f>E30-D30</f>
        <v>-26738.850000000006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682987.43</v>
      </c>
      <c r="E32" s="72">
        <v>624566.22</v>
      </c>
      <c r="F32" s="72">
        <f>D32</f>
        <v>682987.43</v>
      </c>
      <c r="G32" s="72">
        <f>E32-D32</f>
        <v>-58421.21000000008</v>
      </c>
    </row>
    <row r="33" spans="1:10" s="20" customFormat="1" ht="6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424990.7899999996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15412.240000000005</v>
      </c>
      <c r="H36" s="40"/>
      <c r="I36" s="40"/>
    </row>
    <row r="37" s="3" customFormat="1" ht="9" customHeight="1"/>
    <row r="38" spans="1:9" ht="23.2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6.7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3.5" customHeight="1">
      <c r="A41" s="11" t="s">
        <v>47</v>
      </c>
      <c r="B41" s="186" t="s">
        <v>128</v>
      </c>
      <c r="C41" s="187"/>
      <c r="D41" s="187"/>
      <c r="E41" s="188"/>
      <c r="F41" s="218">
        <f>SUM(F42:G47)</f>
        <v>93822.9516</v>
      </c>
      <c r="G41" s="219"/>
    </row>
    <row r="42" spans="1:7" s="49" customFormat="1" ht="13.5" customHeight="1">
      <c r="A42" s="48" t="s">
        <v>16</v>
      </c>
      <c r="B42" s="207" t="s">
        <v>192</v>
      </c>
      <c r="C42" s="208"/>
      <c r="D42" s="208"/>
      <c r="E42" s="208"/>
      <c r="F42" s="215">
        <v>8141.26</v>
      </c>
      <c r="G42" s="215"/>
    </row>
    <row r="43" spans="1:7" s="49" customFormat="1" ht="13.5" customHeight="1">
      <c r="A43" s="48" t="s">
        <v>18</v>
      </c>
      <c r="B43" s="207" t="s">
        <v>274</v>
      </c>
      <c r="C43" s="208"/>
      <c r="D43" s="208"/>
      <c r="E43" s="208"/>
      <c r="F43" s="215">
        <v>6659.49</v>
      </c>
      <c r="G43" s="215"/>
    </row>
    <row r="44" spans="1:7" s="49" customFormat="1" ht="13.5" customHeight="1">
      <c r="A44" s="48" t="s">
        <v>20</v>
      </c>
      <c r="B44" s="207" t="s">
        <v>275</v>
      </c>
      <c r="C44" s="208"/>
      <c r="D44" s="208"/>
      <c r="E44" s="208"/>
      <c r="F44" s="215">
        <v>70090.11</v>
      </c>
      <c r="G44" s="215"/>
    </row>
    <row r="45" spans="1:7" s="49" customFormat="1" ht="13.5" customHeight="1">
      <c r="A45" s="9" t="s">
        <v>22</v>
      </c>
      <c r="B45" s="221" t="s">
        <v>393</v>
      </c>
      <c r="C45" s="222"/>
      <c r="D45" s="222"/>
      <c r="E45" s="223"/>
      <c r="F45" s="224">
        <v>440</v>
      </c>
      <c r="G45" s="225"/>
    </row>
    <row r="46" spans="1:7" s="49" customFormat="1" ht="13.5" customHeight="1">
      <c r="A46" s="9" t="s">
        <v>24</v>
      </c>
      <c r="B46" s="210" t="s">
        <v>156</v>
      </c>
      <c r="C46" s="211"/>
      <c r="D46" s="211"/>
      <c r="E46" s="212"/>
      <c r="F46" s="224">
        <f>E27*6%</f>
        <v>176.7816</v>
      </c>
      <c r="G46" s="225"/>
    </row>
    <row r="47" spans="1:7" s="49" customFormat="1" ht="13.5" customHeight="1">
      <c r="A47" s="9" t="s">
        <v>118</v>
      </c>
      <c r="B47" s="178" t="s">
        <v>192</v>
      </c>
      <c r="C47" s="179"/>
      <c r="D47" s="179"/>
      <c r="E47" s="180"/>
      <c r="F47" s="192">
        <v>8315.31</v>
      </c>
      <c r="G47" s="193"/>
    </row>
    <row r="48" spans="1:7" s="12" customFormat="1" ht="13.5" customHeight="1">
      <c r="A48" s="66" t="s">
        <v>25</v>
      </c>
      <c r="B48" s="186" t="s">
        <v>106</v>
      </c>
      <c r="C48" s="187"/>
      <c r="D48" s="187"/>
      <c r="E48" s="188"/>
      <c r="F48" s="218">
        <f>SUM(F49:G49)</f>
        <v>103942.76</v>
      </c>
      <c r="G48" s="219"/>
    </row>
    <row r="49" spans="1:7" s="49" customFormat="1" ht="13.5" customHeight="1">
      <c r="A49" s="48" t="s">
        <v>105</v>
      </c>
      <c r="B49" s="208" t="s">
        <v>286</v>
      </c>
      <c r="C49" s="208"/>
      <c r="D49" s="208"/>
      <c r="E49" s="208"/>
      <c r="F49" s="215">
        <v>103942.76</v>
      </c>
      <c r="G49" s="215"/>
    </row>
    <row r="50" spans="1:7" s="49" customFormat="1" ht="15.75" customHeight="1">
      <c r="A50" s="51"/>
      <c r="B50" s="52"/>
      <c r="C50" s="52"/>
      <c r="D50" s="52"/>
      <c r="E50" s="52"/>
      <c r="F50" s="53"/>
      <c r="G50" s="53"/>
    </row>
    <row r="51" spans="1:6" s="3" customFormat="1" ht="15">
      <c r="A51" s="3" t="s">
        <v>55</v>
      </c>
      <c r="C51" s="3" t="s">
        <v>49</v>
      </c>
      <c r="F51" s="3" t="s">
        <v>103</v>
      </c>
    </row>
    <row r="52" s="3" customFormat="1" ht="13.5" customHeight="1">
      <c r="F52" s="4" t="s">
        <v>215</v>
      </c>
    </row>
    <row r="53" s="3" customFormat="1" ht="21" customHeight="1">
      <c r="A53" s="3" t="s">
        <v>50</v>
      </c>
    </row>
    <row r="54" spans="3:7" s="3" customFormat="1" ht="15">
      <c r="C54" s="14" t="s">
        <v>51</v>
      </c>
      <c r="E54" s="14"/>
      <c r="F54" s="14"/>
      <c r="G54" s="14"/>
    </row>
    <row r="55" s="3" customFormat="1" ht="15"/>
    <row r="56" s="3" customFormat="1" ht="15"/>
  </sheetData>
  <sheetProtection/>
  <mergeCells count="30">
    <mergeCell ref="B45:E45"/>
    <mergeCell ref="F45:G45"/>
    <mergeCell ref="A13:C13"/>
    <mergeCell ref="A12:I12"/>
    <mergeCell ref="B42:E42"/>
    <mergeCell ref="F42:G42"/>
    <mergeCell ref="A34:C34"/>
    <mergeCell ref="A38:I38"/>
    <mergeCell ref="B40:E40"/>
    <mergeCell ref="F40:G40"/>
    <mergeCell ref="A11:I11"/>
    <mergeCell ref="A1:I1"/>
    <mergeCell ref="A2:I2"/>
    <mergeCell ref="A5:I5"/>
    <mergeCell ref="A10:I10"/>
    <mergeCell ref="A3:K3"/>
    <mergeCell ref="B44:E44"/>
    <mergeCell ref="F44:G44"/>
    <mergeCell ref="B41:E41"/>
    <mergeCell ref="F41:G41"/>
    <mergeCell ref="B43:E43"/>
    <mergeCell ref="F43:G43"/>
    <mergeCell ref="B49:E49"/>
    <mergeCell ref="F49:G49"/>
    <mergeCell ref="B46:E46"/>
    <mergeCell ref="F46:G46"/>
    <mergeCell ref="B48:E48"/>
    <mergeCell ref="F48:G48"/>
    <mergeCell ref="B47:E47"/>
    <mergeCell ref="F47:G47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B40" sqref="B40:E40"/>
    </sheetView>
  </sheetViews>
  <sheetFormatPr defaultColWidth="9.140625" defaultRowHeight="15" outlineLevelCol="1"/>
  <cols>
    <col min="1" max="1" width="4.7109375" style="1" customWidth="1"/>
    <col min="2" max="2" width="33.140625" style="1" customWidth="1"/>
    <col min="3" max="3" width="10.57421875" style="1" customWidth="1"/>
    <col min="4" max="4" width="12.00390625" style="1" customWidth="1"/>
    <col min="5" max="5" width="12.57421875" style="1" customWidth="1"/>
    <col min="6" max="6" width="11.140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4.2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71</v>
      </c>
    </row>
    <row r="8" spans="1:6" s="3" customFormat="1" ht="15">
      <c r="A8" s="3" t="s">
        <v>3</v>
      </c>
      <c r="F8" s="4" t="s">
        <v>72</v>
      </c>
    </row>
    <row r="9" s="3" customFormat="1" ht="7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131245.93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14951.86</v>
      </c>
      <c r="H15" s="40"/>
      <c r="I15" s="40"/>
    </row>
    <row r="16" s="3" customFormat="1" ht="9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222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116346.03</v>
      </c>
      <c r="E18" s="71">
        <v>113112.06</v>
      </c>
      <c r="F18" s="71">
        <f>D18</f>
        <v>116346.03</v>
      </c>
      <c r="G18" s="72">
        <f aca="true" t="shared" si="0" ref="G18:G27">E18-D18</f>
        <v>-3233.970000000001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40320.97865079365</v>
      </c>
      <c r="E19" s="71">
        <f>E18*I19</f>
        <v>39200.21126984127</v>
      </c>
      <c r="F19" s="71">
        <f>D19</f>
        <v>40320.97865079365</v>
      </c>
      <c r="G19" s="72">
        <f t="shared" si="0"/>
        <v>-1120.767380952384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20468.28305555556</v>
      </c>
      <c r="E20" s="71">
        <f>E18*I20</f>
        <v>19899.343888888892</v>
      </c>
      <c r="F20" s="71">
        <f>D20</f>
        <v>20468.28305555556</v>
      </c>
      <c r="G20" s="72">
        <f t="shared" si="0"/>
        <v>-568.939166666667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18775.417539682538</v>
      </c>
      <c r="E21" s="71">
        <f>E18*I21</f>
        <v>18253.533492063492</v>
      </c>
      <c r="F21" s="71">
        <f>D21</f>
        <v>18775.417539682538</v>
      </c>
      <c r="G21" s="72">
        <f t="shared" si="0"/>
        <v>-521.8840476190453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36781.350753968254</v>
      </c>
      <c r="E22" s="71">
        <f>E18*I22</f>
        <v>35758.97134920635</v>
      </c>
      <c r="F22" s="71">
        <f>D22</f>
        <v>36781.350753968254</v>
      </c>
      <c r="G22" s="72">
        <f t="shared" si="0"/>
        <v>-1022.3794047619012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45861.42</v>
      </c>
      <c r="E24" s="72">
        <v>45088.3</v>
      </c>
      <c r="F24" s="72">
        <f>D24</f>
        <v>45861.42</v>
      </c>
      <c r="G24" s="72">
        <f t="shared" si="0"/>
        <v>-773.1199999999953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9" t="s">
        <v>133</v>
      </c>
      <c r="C26" s="95">
        <v>1.65</v>
      </c>
      <c r="D26" s="72">
        <v>25394.04</v>
      </c>
      <c r="E26" s="72">
        <v>24995.25</v>
      </c>
      <c r="F26" s="81">
        <f>F40</f>
        <v>6567.375</v>
      </c>
      <c r="G26" s="72">
        <f t="shared" si="0"/>
        <v>-398.7900000000009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369.79</v>
      </c>
      <c r="F27" s="81">
        <v>0</v>
      </c>
      <c r="G27" s="72">
        <f t="shared" si="0"/>
        <v>369.79</v>
      </c>
    </row>
    <row r="28" spans="1:7" ht="14.2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617645.6</v>
      </c>
      <c r="E28" s="72">
        <f>SUM(E29:E32)</f>
        <v>596090.4</v>
      </c>
      <c r="F28" s="72">
        <f>SUM(F29:F32)</f>
        <v>617645.6</v>
      </c>
      <c r="G28" s="72">
        <f>SUM(G29:G32)</f>
        <v>-21555.19999999996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126.07</v>
      </c>
      <c r="F29" s="72">
        <v>0</v>
      </c>
      <c r="G29" s="72">
        <f>E29-D29</f>
        <v>126.07</v>
      </c>
    </row>
    <row r="30" spans="1:7" ht="30">
      <c r="A30" s="9" t="s">
        <v>39</v>
      </c>
      <c r="B30" s="9" t="s">
        <v>184</v>
      </c>
      <c r="C30" s="73">
        <v>42.36</v>
      </c>
      <c r="D30" s="72">
        <v>164795.37</v>
      </c>
      <c r="E30" s="72">
        <v>171014.39</v>
      </c>
      <c r="F30" s="72">
        <f>D30</f>
        <v>164795.37</v>
      </c>
      <c r="G30" s="72">
        <f>E30-D30</f>
        <v>6219.020000000019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452850.23</v>
      </c>
      <c r="E32" s="72">
        <v>424949.94</v>
      </c>
      <c r="F32" s="72">
        <f>D32</f>
        <v>452850.23</v>
      </c>
      <c r="G32" s="72">
        <f>E32-D32</f>
        <v>-27900.28999999998</v>
      </c>
    </row>
    <row r="33" spans="1:10" s="20" customFormat="1" ht="6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38">
        <f>D13+D18+D23+D24+D25+D26+D27+D28-E18-E23-E24-E25-E26-E27-E28</f>
        <v>156837.21999999986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15321.650000000001</v>
      </c>
      <c r="H36" s="40"/>
      <c r="I36" s="40"/>
    </row>
    <row r="37" spans="1:9" ht="26.2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6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SUM(F41:L43)</f>
        <v>6567.375</v>
      </c>
      <c r="G40" s="219"/>
    </row>
    <row r="41" spans="1:7" ht="12.75" customHeight="1">
      <c r="A41" s="9" t="s">
        <v>16</v>
      </c>
      <c r="B41" s="197" t="s">
        <v>276</v>
      </c>
      <c r="C41" s="197"/>
      <c r="D41" s="197"/>
      <c r="E41" s="197"/>
      <c r="F41" s="198">
        <v>4627.66</v>
      </c>
      <c r="G41" s="198"/>
    </row>
    <row r="42" spans="1:7" ht="12.75" customHeight="1">
      <c r="A42" s="9" t="s">
        <v>18</v>
      </c>
      <c r="B42" s="178" t="s">
        <v>393</v>
      </c>
      <c r="C42" s="179"/>
      <c r="D42" s="179"/>
      <c r="E42" s="180"/>
      <c r="F42" s="192">
        <v>440</v>
      </c>
      <c r="G42" s="193"/>
    </row>
    <row r="43" spans="1:7" ht="12.75" customHeight="1">
      <c r="A43" s="9" t="s">
        <v>20</v>
      </c>
      <c r="B43" s="197" t="s">
        <v>156</v>
      </c>
      <c r="C43" s="197"/>
      <c r="D43" s="197"/>
      <c r="E43" s="197"/>
      <c r="F43" s="198">
        <f>E26*6%</f>
        <v>1499.715</v>
      </c>
      <c r="G43" s="198"/>
    </row>
    <row r="44" spans="2:5" ht="15">
      <c r="B44" s="13"/>
      <c r="C44" s="13"/>
      <c r="D44" s="13"/>
      <c r="E44" s="13"/>
    </row>
    <row r="45" spans="1:6" s="3" customFormat="1" ht="15">
      <c r="A45" s="3" t="s">
        <v>55</v>
      </c>
      <c r="C45" s="3" t="s">
        <v>49</v>
      </c>
      <c r="F45" s="3" t="s">
        <v>103</v>
      </c>
    </row>
    <row r="46" s="3" customFormat="1" ht="13.5" customHeight="1">
      <c r="F46" s="4" t="s">
        <v>215</v>
      </c>
    </row>
    <row r="47" s="3" customFormat="1" ht="15">
      <c r="A47" s="3" t="s">
        <v>50</v>
      </c>
    </row>
    <row r="48" spans="3:7" s="3" customFormat="1" ht="15">
      <c r="C48" s="14" t="s">
        <v>51</v>
      </c>
      <c r="E48" s="14"/>
      <c r="F48" s="14"/>
      <c r="G48" s="14"/>
    </row>
    <row r="49" s="3" customFormat="1" ht="15"/>
    <row r="50" s="3" customFormat="1" ht="15"/>
  </sheetData>
  <sheetProtection/>
  <mergeCells count="20">
    <mergeCell ref="A1:I1"/>
    <mergeCell ref="A2:I2"/>
    <mergeCell ref="A5:I5"/>
    <mergeCell ref="A10:I10"/>
    <mergeCell ref="A3:K3"/>
    <mergeCell ref="B42:E42"/>
    <mergeCell ref="F42:G42"/>
    <mergeCell ref="A34:C34"/>
    <mergeCell ref="F39:G39"/>
    <mergeCell ref="B40:E40"/>
    <mergeCell ref="B43:E43"/>
    <mergeCell ref="F43:G43"/>
    <mergeCell ref="A11:I11"/>
    <mergeCell ref="B41:E41"/>
    <mergeCell ref="F41:G41"/>
    <mergeCell ref="A12:I12"/>
    <mergeCell ref="A37:I37"/>
    <mergeCell ref="B39:E39"/>
    <mergeCell ref="F40:G40"/>
    <mergeCell ref="A13:C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E45" sqref="E45"/>
    </sheetView>
  </sheetViews>
  <sheetFormatPr defaultColWidth="9.140625" defaultRowHeight="15" outlineLevelCol="1"/>
  <cols>
    <col min="1" max="1" width="4.7109375" style="1" customWidth="1"/>
    <col min="2" max="2" width="33.28125" style="1" customWidth="1"/>
    <col min="3" max="3" width="11.421875" style="1" customWidth="1"/>
    <col min="4" max="4" width="13.421875" style="1" customWidth="1"/>
    <col min="5" max="5" width="12.7109375" style="1" customWidth="1"/>
    <col min="6" max="6" width="12.42187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2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7.5" customHeight="1"/>
    <row r="7" spans="1:6" s="3" customFormat="1" ht="16.5" customHeight="1">
      <c r="A7" s="3" t="s">
        <v>2</v>
      </c>
      <c r="F7" s="4" t="s">
        <v>73</v>
      </c>
    </row>
    <row r="8" spans="1:6" s="3" customFormat="1" ht="15">
      <c r="A8" s="3" t="s">
        <v>3</v>
      </c>
      <c r="F8" s="4" t="s">
        <v>224</v>
      </c>
    </row>
    <row r="9" s="3" customFormat="1" ht="9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112902.66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91969.5</v>
      </c>
      <c r="H15" s="40"/>
      <c r="I15" s="40"/>
    </row>
    <row r="16" s="3" customFormat="1" ht="9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223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157879.78</v>
      </c>
      <c r="E18" s="71">
        <v>170662.31</v>
      </c>
      <c r="F18" s="71">
        <f>D18</f>
        <v>157879.78</v>
      </c>
      <c r="G18" s="72">
        <f aca="true" t="shared" si="0" ref="G18:G27">E18-D18</f>
        <v>12782.529999999999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54714.950211640215</v>
      </c>
      <c r="E19" s="71">
        <f>E18*I19</f>
        <v>59144.87462962963</v>
      </c>
      <c r="F19" s="71">
        <f>D19</f>
        <v>54714.950211640215</v>
      </c>
      <c r="G19" s="72">
        <f t="shared" si="0"/>
        <v>4429.924417989416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27775.146481481486</v>
      </c>
      <c r="E20" s="71">
        <f>E18*I20</f>
        <v>30023.924907407414</v>
      </c>
      <c r="F20" s="71">
        <f>D20</f>
        <v>27775.146481481486</v>
      </c>
      <c r="G20" s="72">
        <f t="shared" si="0"/>
        <v>2248.778425925928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25477.953915343915</v>
      </c>
      <c r="E21" s="71">
        <f>E18*I21</f>
        <v>27540.743148148147</v>
      </c>
      <c r="F21" s="71">
        <f>D21</f>
        <v>25477.953915343915</v>
      </c>
      <c r="G21" s="72">
        <f t="shared" si="0"/>
        <v>2062.7892328042326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49911.7293915344</v>
      </c>
      <c r="E22" s="71">
        <f>E18*I22</f>
        <v>53952.76731481482</v>
      </c>
      <c r="F22" s="71">
        <f>D22</f>
        <v>49911.7293915344</v>
      </c>
      <c r="G22" s="72">
        <f t="shared" si="0"/>
        <v>4041.037923280419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62233.44</v>
      </c>
      <c r="E24" s="72">
        <v>68538.91</v>
      </c>
      <c r="F24" s="72">
        <f>D24</f>
        <v>62233.44</v>
      </c>
      <c r="G24" s="72">
        <f t="shared" si="0"/>
        <v>6305.470000000001</v>
      </c>
    </row>
    <row r="25" spans="1:7" ht="14.25" customHeight="1">
      <c r="A25" s="9" t="s">
        <v>29</v>
      </c>
      <c r="B25" s="9" t="s">
        <v>179</v>
      </c>
      <c r="C25" s="73">
        <v>0</v>
      </c>
      <c r="D25" s="72">
        <v>80367.99</v>
      </c>
      <c r="E25" s="72">
        <v>104389.53</v>
      </c>
      <c r="F25" s="72">
        <v>0</v>
      </c>
      <c r="G25" s="72">
        <f t="shared" si="0"/>
        <v>24021.539999999994</v>
      </c>
    </row>
    <row r="26" spans="1:7" ht="15">
      <c r="A26" s="9" t="s">
        <v>31</v>
      </c>
      <c r="B26" s="9" t="s">
        <v>133</v>
      </c>
      <c r="C26" s="95">
        <v>1.65</v>
      </c>
      <c r="D26" s="72">
        <v>34458.84</v>
      </c>
      <c r="E26" s="72">
        <v>37759.49</v>
      </c>
      <c r="F26" s="81">
        <f>F40</f>
        <v>2705.5694</v>
      </c>
      <c r="G26" s="72">
        <f t="shared" si="0"/>
        <v>3300.6500000000015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-47.5</v>
      </c>
      <c r="E27" s="72">
        <v>1055.54</v>
      </c>
      <c r="F27" s="81">
        <v>0</v>
      </c>
      <c r="G27" s="72">
        <f t="shared" si="0"/>
        <v>1103.04</v>
      </c>
    </row>
    <row r="28" spans="1:7" ht="16.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780707.4199999999</v>
      </c>
      <c r="E28" s="72">
        <f>SUM(E29:E32)</f>
        <v>811443.5</v>
      </c>
      <c r="F28" s="72">
        <f>SUM(F29:F32)</f>
        <v>780707.4199999999</v>
      </c>
      <c r="G28" s="72">
        <f>SUM(G29:G32)</f>
        <v>30736.079999999987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260.47</v>
      </c>
      <c r="F29" s="72">
        <f>D29</f>
        <v>0</v>
      </c>
      <c r="G29" s="72">
        <f>E29-D29</f>
        <v>260.47</v>
      </c>
    </row>
    <row r="30" spans="1:7" ht="30">
      <c r="A30" s="9" t="s">
        <v>39</v>
      </c>
      <c r="B30" s="9" t="s">
        <v>184</v>
      </c>
      <c r="C30" s="73">
        <v>42.36</v>
      </c>
      <c r="D30" s="72">
        <v>166188.18</v>
      </c>
      <c r="E30" s="72">
        <v>186109.93</v>
      </c>
      <c r="F30" s="72">
        <f>D30</f>
        <v>166188.18</v>
      </c>
      <c r="G30" s="72">
        <f>E30-D30</f>
        <v>19921.75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614519.24</v>
      </c>
      <c r="E32" s="72">
        <v>625073.1</v>
      </c>
      <c r="F32" s="72">
        <f>D32</f>
        <v>614519.24</v>
      </c>
      <c r="G32" s="72">
        <f>E32-D32</f>
        <v>10553.859999999986</v>
      </c>
    </row>
    <row r="33" spans="1:10" s="20" customFormat="1" ht="7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34653.349999999744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93025.04</v>
      </c>
      <c r="H36" s="40"/>
      <c r="I36" s="40"/>
    </row>
    <row r="37" spans="1:9" ht="25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5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" customHeight="1">
      <c r="A40" s="11" t="s">
        <v>47</v>
      </c>
      <c r="B40" s="186" t="s">
        <v>128</v>
      </c>
      <c r="C40" s="187"/>
      <c r="D40" s="187"/>
      <c r="E40" s="188"/>
      <c r="F40" s="218">
        <f>SUM(F41:G42)</f>
        <v>2705.5694</v>
      </c>
      <c r="G40" s="219"/>
    </row>
    <row r="41" spans="1:7" s="12" customFormat="1" ht="12" customHeight="1">
      <c r="A41" s="9" t="s">
        <v>16</v>
      </c>
      <c r="B41" s="194" t="s">
        <v>393</v>
      </c>
      <c r="C41" s="195"/>
      <c r="D41" s="195"/>
      <c r="E41" s="196"/>
      <c r="F41" s="234">
        <v>440</v>
      </c>
      <c r="G41" s="235"/>
    </row>
    <row r="42" spans="1:7" ht="14.25" customHeight="1">
      <c r="A42" s="9" t="s">
        <v>18</v>
      </c>
      <c r="B42" s="197" t="s">
        <v>156</v>
      </c>
      <c r="C42" s="197"/>
      <c r="D42" s="197"/>
      <c r="E42" s="197"/>
      <c r="F42" s="233">
        <f>E26*6%</f>
        <v>2265.5694</v>
      </c>
      <c r="G42" s="233"/>
    </row>
    <row r="43" spans="2:5" ht="15">
      <c r="B43" s="13"/>
      <c r="C43" s="13"/>
      <c r="D43" s="13"/>
      <c r="E43" s="13"/>
    </row>
    <row r="44" spans="1:6" s="3" customFormat="1" ht="15">
      <c r="A44" s="3" t="s">
        <v>55</v>
      </c>
      <c r="C44" s="3" t="s">
        <v>49</v>
      </c>
      <c r="F44" s="3" t="s">
        <v>103</v>
      </c>
    </row>
    <row r="45" s="3" customFormat="1" ht="13.5" customHeight="1">
      <c r="F45" s="4" t="s">
        <v>215</v>
      </c>
    </row>
    <row r="46" s="3" customFormat="1" ht="15">
      <c r="A46" s="3" t="s">
        <v>50</v>
      </c>
    </row>
    <row r="47" spans="3:7" s="3" customFormat="1" ht="15">
      <c r="C47" s="14" t="s">
        <v>51</v>
      </c>
      <c r="E47" s="14"/>
      <c r="F47" s="14"/>
      <c r="G47" s="14"/>
    </row>
    <row r="48" s="3" customFormat="1" ht="15"/>
    <row r="49" s="3" customFormat="1" ht="15"/>
  </sheetData>
  <sheetProtection/>
  <mergeCells count="18">
    <mergeCell ref="A11:I11"/>
    <mergeCell ref="A37:I37"/>
    <mergeCell ref="A13:C13"/>
    <mergeCell ref="B40:E40"/>
    <mergeCell ref="A12:I12"/>
    <mergeCell ref="A1:I1"/>
    <mergeCell ref="A2:I2"/>
    <mergeCell ref="A5:I5"/>
    <mergeCell ref="A10:I10"/>
    <mergeCell ref="A3:K3"/>
    <mergeCell ref="B42:E42"/>
    <mergeCell ref="F42:G42"/>
    <mergeCell ref="F40:G40"/>
    <mergeCell ref="A34:C34"/>
    <mergeCell ref="B39:E39"/>
    <mergeCell ref="F39:G39"/>
    <mergeCell ref="B41:E41"/>
    <mergeCell ref="F41:G41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A12" sqref="A12:I12"/>
    </sheetView>
  </sheetViews>
  <sheetFormatPr defaultColWidth="9.140625" defaultRowHeight="15" outlineLevelCol="1"/>
  <cols>
    <col min="1" max="1" width="4.7109375" style="1" customWidth="1"/>
    <col min="2" max="2" width="34.57421875" style="1" customWidth="1"/>
    <col min="3" max="3" width="10.8515625" style="1" customWidth="1"/>
    <col min="4" max="4" width="12.28125" style="1" customWidth="1"/>
    <col min="5" max="5" width="11.7109375" style="1" customWidth="1"/>
    <col min="6" max="6" width="11.8515625" style="1" customWidth="1"/>
    <col min="7" max="7" width="13.57421875" style="1" customWidth="1"/>
    <col min="8" max="8" width="10.8515625" style="1" hidden="1" customWidth="1" outlineLevel="1"/>
    <col min="9" max="9" width="13.2812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3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6" customHeight="1"/>
    <row r="7" spans="1:6" s="3" customFormat="1" ht="16.5" customHeight="1">
      <c r="A7" s="3" t="s">
        <v>2</v>
      </c>
      <c r="F7" s="4" t="s">
        <v>142</v>
      </c>
    </row>
    <row r="8" spans="1:6" s="3" customFormat="1" ht="15">
      <c r="A8" s="3" t="s">
        <v>3</v>
      </c>
      <c r="F8" s="4" t="s">
        <v>225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330437.59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-5670.06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309482.88</v>
      </c>
      <c r="E18" s="71">
        <v>307819.53</v>
      </c>
      <c r="F18" s="71">
        <f>D18</f>
        <v>309482.88</v>
      </c>
      <c r="G18" s="72">
        <f aca="true" t="shared" si="0" ref="G18:G27">E18-D18</f>
        <v>-1663.3499999999767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107254.6488888889</v>
      </c>
      <c r="E19" s="71">
        <f>E18*I19</f>
        <v>106678.19690476192</v>
      </c>
      <c r="F19" s="71">
        <f>D19</f>
        <v>107254.6488888889</v>
      </c>
      <c r="G19" s="72">
        <f t="shared" si="0"/>
        <v>-576.4519841269794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54446.06222222223</v>
      </c>
      <c r="E20" s="71">
        <f>E18*I20</f>
        <v>54153.43583333335</v>
      </c>
      <c r="F20" s="71">
        <f>D20</f>
        <v>54446.06222222223</v>
      </c>
      <c r="G20" s="72">
        <f t="shared" si="0"/>
        <v>-292.62638888887886</v>
      </c>
      <c r="H20" s="15">
        <v>1.33</v>
      </c>
      <c r="I20" s="15">
        <f>H20/H18</f>
        <v>0.17592592592592596</v>
      </c>
    </row>
    <row r="21" spans="1:9" s="3" customFormat="1" ht="15.75" customHeight="1">
      <c r="A21" s="8" t="s">
        <v>20</v>
      </c>
      <c r="B21" s="9" t="s">
        <v>21</v>
      </c>
      <c r="C21" s="73">
        <v>1.22</v>
      </c>
      <c r="D21" s="71">
        <f>D18*I21</f>
        <v>49943.00444444444</v>
      </c>
      <c r="E21" s="71">
        <f>E18*I21</f>
        <v>49674.58023809524</v>
      </c>
      <c r="F21" s="71">
        <f>D21</f>
        <v>49943.00444444444</v>
      </c>
      <c r="G21" s="72">
        <f t="shared" si="0"/>
        <v>-268.42420634920563</v>
      </c>
      <c r="H21" s="15">
        <v>1.22</v>
      </c>
      <c r="I21" s="15">
        <f>H21/H18</f>
        <v>0.16137566137566137</v>
      </c>
    </row>
    <row r="22" spans="1:9" s="3" customFormat="1" ht="15" customHeight="1">
      <c r="A22" s="8" t="s">
        <v>22</v>
      </c>
      <c r="B22" s="9" t="s">
        <v>23</v>
      </c>
      <c r="C22" s="73">
        <v>2.39</v>
      </c>
      <c r="D22" s="71">
        <f>D18*I22</f>
        <v>97839.16444444445</v>
      </c>
      <c r="E22" s="71">
        <f>E18*I22</f>
        <v>97313.31702380953</v>
      </c>
      <c r="F22" s="71">
        <f>D22</f>
        <v>97839.16444444445</v>
      </c>
      <c r="G22" s="72">
        <f t="shared" si="0"/>
        <v>-525.8474206349201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121991.52</v>
      </c>
      <c r="E24" s="72">
        <v>121467.7</v>
      </c>
      <c r="F24" s="72">
        <f>D24</f>
        <v>121991.52</v>
      </c>
      <c r="G24" s="72">
        <f t="shared" si="0"/>
        <v>-523.820000000007</v>
      </c>
    </row>
    <row r="25" spans="1:7" ht="15" customHeight="1">
      <c r="A25" s="9" t="s">
        <v>29</v>
      </c>
      <c r="B25" s="9" t="s">
        <v>179</v>
      </c>
      <c r="C25" s="73">
        <v>0</v>
      </c>
      <c r="D25" s="72">
        <v>90100</v>
      </c>
      <c r="E25" s="72">
        <v>89115.79</v>
      </c>
      <c r="F25" s="72">
        <v>0</v>
      </c>
      <c r="G25" s="72">
        <f t="shared" si="0"/>
        <v>-984.2100000000064</v>
      </c>
    </row>
    <row r="26" spans="1:7" ht="15">
      <c r="A26" s="9" t="s">
        <v>31</v>
      </c>
      <c r="B26" s="96" t="s">
        <v>133</v>
      </c>
      <c r="C26" s="97">
        <v>1.65</v>
      </c>
      <c r="D26" s="72">
        <v>67547.52</v>
      </c>
      <c r="E26" s="72">
        <v>67298.15</v>
      </c>
      <c r="F26" s="81">
        <f>F40</f>
        <v>196348.009</v>
      </c>
      <c r="G26" s="72">
        <f t="shared" si="0"/>
        <v>-249.3700000000099</v>
      </c>
    </row>
    <row r="27" spans="1:7" ht="29.25" customHeight="1">
      <c r="A27" s="9" t="s">
        <v>33</v>
      </c>
      <c r="B27" s="96" t="s">
        <v>34</v>
      </c>
      <c r="C27" s="97">
        <v>0</v>
      </c>
      <c r="D27" s="72">
        <v>0</v>
      </c>
      <c r="E27" s="72">
        <v>6.07</v>
      </c>
      <c r="F27" s="81">
        <v>0</v>
      </c>
      <c r="G27" s="72">
        <f t="shared" si="0"/>
        <v>6.07</v>
      </c>
    </row>
    <row r="28" spans="1:7" ht="15" customHeight="1">
      <c r="A28" s="9" t="s">
        <v>35</v>
      </c>
      <c r="B28" s="9" t="s">
        <v>36</v>
      </c>
      <c r="C28" s="73">
        <f>SUM(C29:C33)</f>
        <v>1961.05</v>
      </c>
      <c r="D28" s="72">
        <f>SUM(D29:D32)</f>
        <v>1603634.6099999999</v>
      </c>
      <c r="E28" s="72">
        <f>SUM(E29:E32)</f>
        <v>1571333.6099999999</v>
      </c>
      <c r="F28" s="72">
        <f>SUM(F29:F32)</f>
        <v>1603634.6099999999</v>
      </c>
      <c r="G28" s="72">
        <f>SUM(G29:G32)</f>
        <v>-32301.000000000095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26.04</v>
      </c>
      <c r="F29" s="72">
        <v>0</v>
      </c>
      <c r="G29" s="72">
        <f>E29-D29</f>
        <v>26.04</v>
      </c>
    </row>
    <row r="30" spans="1:7" ht="30">
      <c r="A30" s="9" t="s">
        <v>39</v>
      </c>
      <c r="B30" s="9" t="s">
        <v>184</v>
      </c>
      <c r="C30" s="73">
        <v>42.36</v>
      </c>
      <c r="D30" s="72">
        <v>399031.39</v>
      </c>
      <c r="E30" s="72">
        <v>377855.42</v>
      </c>
      <c r="F30" s="72">
        <f>D30</f>
        <v>399031.39</v>
      </c>
      <c r="G30" s="72">
        <f>E30-D30</f>
        <v>-21175.97000000003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1204603.22</v>
      </c>
      <c r="E32" s="72">
        <v>1193452.15</v>
      </c>
      <c r="F32" s="72">
        <f>D32</f>
        <v>1204603.22</v>
      </c>
      <c r="G32" s="72">
        <f>E32-D32</f>
        <v>-11151.070000000065</v>
      </c>
    </row>
    <row r="33" spans="1:10" s="20" customFormat="1" ht="6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D18+D23+D24+D25+D26+D27+D28+D13-E23-E24-E25-E26-E27-E28-E18</f>
        <v>366153.2699999998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-5663.990000000001</v>
      </c>
      <c r="H36" s="40"/>
      <c r="I36" s="40"/>
    </row>
    <row r="37" spans="1:9" ht="28.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5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03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SUM(F41:G50)</f>
        <v>196348.009</v>
      </c>
      <c r="G40" s="219"/>
    </row>
    <row r="41" spans="1:7" ht="12.75" customHeight="1">
      <c r="A41" s="9" t="s">
        <v>16</v>
      </c>
      <c r="B41" s="178" t="s">
        <v>277</v>
      </c>
      <c r="C41" s="179"/>
      <c r="D41" s="179"/>
      <c r="E41" s="180"/>
      <c r="F41" s="192">
        <v>7157.5</v>
      </c>
      <c r="G41" s="193"/>
    </row>
    <row r="42" spans="1:7" ht="12.75" customHeight="1">
      <c r="A42" s="9" t="s">
        <v>18</v>
      </c>
      <c r="B42" s="197" t="s">
        <v>160</v>
      </c>
      <c r="C42" s="197"/>
      <c r="D42" s="197"/>
      <c r="E42" s="197"/>
      <c r="F42" s="198">
        <v>31345.14</v>
      </c>
      <c r="G42" s="198"/>
    </row>
    <row r="43" spans="1:7" s="49" customFormat="1" ht="12.75" customHeight="1">
      <c r="A43" s="48" t="s">
        <v>20</v>
      </c>
      <c r="B43" s="207" t="s">
        <v>278</v>
      </c>
      <c r="C43" s="208"/>
      <c r="D43" s="208"/>
      <c r="E43" s="208"/>
      <c r="F43" s="215">
        <v>91800</v>
      </c>
      <c r="G43" s="215"/>
    </row>
    <row r="44" spans="1:7" s="49" customFormat="1" ht="12" customHeight="1">
      <c r="A44" s="48" t="s">
        <v>22</v>
      </c>
      <c r="B44" s="207" t="s">
        <v>187</v>
      </c>
      <c r="C44" s="208"/>
      <c r="D44" s="208"/>
      <c r="E44" s="208"/>
      <c r="F44" s="215">
        <v>55619.3</v>
      </c>
      <c r="G44" s="215"/>
    </row>
    <row r="45" spans="1:7" s="49" customFormat="1" ht="13.5" customHeight="1">
      <c r="A45" s="48" t="s">
        <v>24</v>
      </c>
      <c r="B45" s="207" t="s">
        <v>279</v>
      </c>
      <c r="C45" s="208"/>
      <c r="D45" s="208"/>
      <c r="E45" s="208"/>
      <c r="F45" s="215">
        <v>4028.18</v>
      </c>
      <c r="G45" s="215"/>
    </row>
    <row r="46" spans="1:7" s="49" customFormat="1" ht="13.5" customHeight="1">
      <c r="A46" s="48" t="s">
        <v>118</v>
      </c>
      <c r="B46" s="221" t="s">
        <v>298</v>
      </c>
      <c r="C46" s="211"/>
      <c r="D46" s="211"/>
      <c r="E46" s="212"/>
      <c r="F46" s="224">
        <v>309</v>
      </c>
      <c r="G46" s="225"/>
    </row>
    <row r="47" spans="1:7" s="49" customFormat="1" ht="13.5" customHeight="1">
      <c r="A47" s="48" t="s">
        <v>119</v>
      </c>
      <c r="B47" s="221" t="s">
        <v>280</v>
      </c>
      <c r="C47" s="211"/>
      <c r="D47" s="211"/>
      <c r="E47" s="212"/>
      <c r="F47" s="224">
        <v>127</v>
      </c>
      <c r="G47" s="225"/>
    </row>
    <row r="48" spans="1:7" s="49" customFormat="1" ht="13.5" customHeight="1">
      <c r="A48" s="9" t="s">
        <v>134</v>
      </c>
      <c r="B48" s="141" t="s">
        <v>254</v>
      </c>
      <c r="C48" s="130"/>
      <c r="D48" s="130"/>
      <c r="E48" s="131"/>
      <c r="F48" s="224">
        <v>1044</v>
      </c>
      <c r="G48" s="225"/>
    </row>
    <row r="49" spans="1:7" s="49" customFormat="1" ht="13.5" customHeight="1">
      <c r="A49" s="9" t="s">
        <v>135</v>
      </c>
      <c r="B49" s="221" t="s">
        <v>393</v>
      </c>
      <c r="C49" s="222"/>
      <c r="D49" s="222"/>
      <c r="E49" s="223"/>
      <c r="F49" s="224">
        <v>880</v>
      </c>
      <c r="G49" s="225"/>
    </row>
    <row r="50" spans="1:7" s="49" customFormat="1" ht="13.5" customHeight="1">
      <c r="A50" s="9" t="s">
        <v>136</v>
      </c>
      <c r="B50" s="210" t="s">
        <v>156</v>
      </c>
      <c r="C50" s="211"/>
      <c r="D50" s="211"/>
      <c r="E50" s="212"/>
      <c r="F50" s="224">
        <f>E26*6%</f>
        <v>4037.8889999999997</v>
      </c>
      <c r="G50" s="225"/>
    </row>
    <row r="51" s="3" customFormat="1" ht="15"/>
    <row r="52" spans="1:6" s="3" customFormat="1" ht="15">
      <c r="A52" s="3" t="s">
        <v>55</v>
      </c>
      <c r="C52" s="3" t="s">
        <v>49</v>
      </c>
      <c r="F52" s="3" t="s">
        <v>103</v>
      </c>
    </row>
    <row r="53" s="3" customFormat="1" ht="13.5" customHeight="1">
      <c r="F53" s="4" t="s">
        <v>215</v>
      </c>
    </row>
    <row r="54" s="3" customFormat="1" ht="15">
      <c r="A54" s="3" t="s">
        <v>50</v>
      </c>
    </row>
    <row r="55" spans="3:7" s="3" customFormat="1" ht="11.25" customHeight="1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33">
    <mergeCell ref="A11:I11"/>
    <mergeCell ref="B49:E49"/>
    <mergeCell ref="F49:G49"/>
    <mergeCell ref="B42:E42"/>
    <mergeCell ref="F46:G46"/>
    <mergeCell ref="B44:E44"/>
    <mergeCell ref="F44:G44"/>
    <mergeCell ref="B45:E45"/>
    <mergeCell ref="A12:I12"/>
    <mergeCell ref="A37:I37"/>
    <mergeCell ref="F39:G39"/>
    <mergeCell ref="A34:C34"/>
    <mergeCell ref="F40:G40"/>
    <mergeCell ref="A1:I1"/>
    <mergeCell ref="A2:I2"/>
    <mergeCell ref="A5:I5"/>
    <mergeCell ref="A10:I10"/>
    <mergeCell ref="A3:K3"/>
    <mergeCell ref="B41:E41"/>
    <mergeCell ref="A13:C13"/>
    <mergeCell ref="F41:G41"/>
    <mergeCell ref="B40:E40"/>
    <mergeCell ref="B46:E46"/>
    <mergeCell ref="F42:G42"/>
    <mergeCell ref="B43:E43"/>
    <mergeCell ref="F43:G43"/>
    <mergeCell ref="B39:E39"/>
    <mergeCell ref="F50:G50"/>
    <mergeCell ref="B50:E50"/>
    <mergeCell ref="F47:G47"/>
    <mergeCell ref="B47:E47"/>
    <mergeCell ref="F48:G48"/>
    <mergeCell ref="F45:G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F40" sqref="F40:G40"/>
    </sheetView>
  </sheetViews>
  <sheetFormatPr defaultColWidth="9.140625" defaultRowHeight="15" outlineLevelCol="1"/>
  <cols>
    <col min="1" max="1" width="4.7109375" style="1" customWidth="1"/>
    <col min="2" max="2" width="33.7109375" style="1" customWidth="1"/>
    <col min="3" max="3" width="10.8515625" style="1" customWidth="1"/>
    <col min="4" max="4" width="12.140625" style="1" customWidth="1"/>
    <col min="5" max="5" width="12.7109375" style="1" customWidth="1"/>
    <col min="6" max="6" width="11.710937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4.2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4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74</v>
      </c>
    </row>
    <row r="8" spans="1:6" s="3" customFormat="1" ht="15">
      <c r="A8" s="3" t="s">
        <v>3</v>
      </c>
      <c r="F8" s="4" t="s">
        <v>226</v>
      </c>
    </row>
    <row r="9" s="3" customFormat="1" ht="6.7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227</v>
      </c>
      <c r="B13" s="190"/>
      <c r="C13" s="190"/>
      <c r="D13" s="38">
        <v>219606.01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345993.95</v>
      </c>
      <c r="H15" s="40"/>
      <c r="I15" s="40"/>
    </row>
    <row r="16" s="3" customFormat="1" ht="7.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419239.66</v>
      </c>
      <c r="E18" s="71">
        <v>405733.51</v>
      </c>
      <c r="F18" s="71">
        <f>D18</f>
        <v>419239.66</v>
      </c>
      <c r="G18" s="72">
        <f aca="true" t="shared" si="0" ref="G18:G26">E18-D18</f>
        <v>-13506.149999999965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145292.05148148147</v>
      </c>
      <c r="E19" s="71">
        <f>E18*I19</f>
        <v>140611.3487037037</v>
      </c>
      <c r="F19" s="71">
        <f>D19</f>
        <v>145292.05148148147</v>
      </c>
      <c r="G19" s="72">
        <f t="shared" si="0"/>
        <v>-4680.702777777769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73755.12537037038</v>
      </c>
      <c r="E20" s="71">
        <f>E18*I20</f>
        <v>71379.04342592593</v>
      </c>
      <c r="F20" s="71">
        <f>D20</f>
        <v>73755.12537037038</v>
      </c>
      <c r="G20" s="72">
        <f t="shared" si="0"/>
        <v>-2376.0819444444496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67655.0774074074</v>
      </c>
      <c r="E21" s="71">
        <f>E18*I21</f>
        <v>65475.51351851851</v>
      </c>
      <c r="F21" s="71">
        <f>D21</f>
        <v>67655.0774074074</v>
      </c>
      <c r="G21" s="72">
        <f t="shared" si="0"/>
        <v>-2179.563888888886</v>
      </c>
      <c r="H21" s="15">
        <v>1.22</v>
      </c>
      <c r="I21" s="15">
        <f>H21/H18</f>
        <v>0.16137566137566137</v>
      </c>
    </row>
    <row r="22" spans="1:9" s="3" customFormat="1" ht="12.75" customHeight="1">
      <c r="A22" s="8" t="s">
        <v>22</v>
      </c>
      <c r="B22" s="9" t="s">
        <v>23</v>
      </c>
      <c r="C22" s="73">
        <v>2.39</v>
      </c>
      <c r="D22" s="71">
        <f>D18*I22</f>
        <v>132537.40574074074</v>
      </c>
      <c r="E22" s="71">
        <f>E18*I22</f>
        <v>128267.60435185187</v>
      </c>
      <c r="F22" s="71">
        <f>D22</f>
        <v>132537.40574074074</v>
      </c>
      <c r="G22" s="72">
        <f t="shared" si="0"/>
        <v>-4269.801388888867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179</v>
      </c>
      <c r="C23" s="73">
        <v>0</v>
      </c>
      <c r="D23" s="72">
        <v>152586.68</v>
      </c>
      <c r="E23" s="72">
        <v>147224.77</v>
      </c>
      <c r="F23" s="72">
        <v>132600</v>
      </c>
      <c r="G23" s="72">
        <f t="shared" si="0"/>
        <v>-5361.9100000000035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160251.33</v>
      </c>
      <c r="E24" s="72">
        <v>156493.11</v>
      </c>
      <c r="F24" s="72">
        <f>D24</f>
        <v>160251.33</v>
      </c>
      <c r="G24" s="72">
        <f t="shared" si="0"/>
        <v>-3758.220000000001</v>
      </c>
    </row>
    <row r="25" spans="1:7" ht="15">
      <c r="A25" s="9" t="s">
        <v>29</v>
      </c>
      <c r="B25" s="9" t="s">
        <v>133</v>
      </c>
      <c r="C25" s="95">
        <v>1.65</v>
      </c>
      <c r="D25" s="72">
        <v>88733.01</v>
      </c>
      <c r="E25" s="72">
        <v>86609.32</v>
      </c>
      <c r="F25" s="81">
        <f>F39</f>
        <v>154350.41919999997</v>
      </c>
      <c r="G25" s="72">
        <f t="shared" si="0"/>
        <v>-2123.689999999988</v>
      </c>
    </row>
    <row r="26" spans="1:7" ht="29.25" customHeight="1">
      <c r="A26" s="9" t="s">
        <v>31</v>
      </c>
      <c r="B26" s="9" t="s">
        <v>34</v>
      </c>
      <c r="C26" s="74">
        <v>0</v>
      </c>
      <c r="D26" s="72">
        <v>0</v>
      </c>
      <c r="E26" s="72">
        <v>29.42</v>
      </c>
      <c r="F26" s="81">
        <v>0</v>
      </c>
      <c r="G26" s="72">
        <f t="shared" si="0"/>
        <v>29.42</v>
      </c>
    </row>
    <row r="27" spans="1:7" ht="15" customHeight="1">
      <c r="A27" s="9" t="s">
        <v>235</v>
      </c>
      <c r="B27" s="9" t="s">
        <v>36</v>
      </c>
      <c r="C27" s="73">
        <f>SUM(C28:C31)</f>
        <v>1961.05</v>
      </c>
      <c r="D27" s="72">
        <f>SUM(D28:D31)</f>
        <v>1644394.77</v>
      </c>
      <c r="E27" s="72">
        <f>SUM(E28:E31)</f>
        <v>1599217.41</v>
      </c>
      <c r="F27" s="72">
        <f>SUM(F28:F31)</f>
        <v>1644394.77</v>
      </c>
      <c r="G27" s="72">
        <f>SUM(G28:G31)</f>
        <v>-45177.36000000017</v>
      </c>
    </row>
    <row r="28" spans="1:7" ht="15">
      <c r="A28" s="9" t="s">
        <v>37</v>
      </c>
      <c r="B28" s="9" t="s">
        <v>107</v>
      </c>
      <c r="C28" s="73">
        <v>4.23</v>
      </c>
      <c r="D28" s="72">
        <v>0</v>
      </c>
      <c r="E28" s="72">
        <v>0.32</v>
      </c>
      <c r="F28" s="72">
        <f>D28</f>
        <v>0</v>
      </c>
      <c r="G28" s="72">
        <f>E28-D28</f>
        <v>0.32</v>
      </c>
    </row>
    <row r="29" spans="1:7" ht="30">
      <c r="A29" s="9" t="s">
        <v>39</v>
      </c>
      <c r="B29" s="9" t="s">
        <v>184</v>
      </c>
      <c r="C29" s="73">
        <v>42.36</v>
      </c>
      <c r="D29" s="72">
        <v>478101.67</v>
      </c>
      <c r="E29" s="72">
        <v>478733.2</v>
      </c>
      <c r="F29" s="72">
        <f>D29</f>
        <v>478101.67</v>
      </c>
      <c r="G29" s="72">
        <f>E29-D29</f>
        <v>631.5300000000279</v>
      </c>
    </row>
    <row r="30" spans="1:7" ht="14.25" customHeight="1">
      <c r="A30" s="9" t="s">
        <v>42</v>
      </c>
      <c r="B30" s="9" t="s">
        <v>40</v>
      </c>
      <c r="C30" s="73">
        <v>0</v>
      </c>
      <c r="D30" s="72">
        <v>0</v>
      </c>
      <c r="E30" s="72">
        <v>0</v>
      </c>
      <c r="F30" s="72">
        <f>D30</f>
        <v>0</v>
      </c>
      <c r="G30" s="72">
        <f>E30-D30</f>
        <v>0</v>
      </c>
    </row>
    <row r="31" spans="1:7" ht="15" customHeight="1">
      <c r="A31" s="9" t="s">
        <v>41</v>
      </c>
      <c r="B31" s="9" t="s">
        <v>43</v>
      </c>
      <c r="C31" s="73">
        <v>1914.46</v>
      </c>
      <c r="D31" s="72">
        <v>1166293.1</v>
      </c>
      <c r="E31" s="72">
        <v>1120483.89</v>
      </c>
      <c r="F31" s="72">
        <f>D31</f>
        <v>1166293.1</v>
      </c>
      <c r="G31" s="72">
        <f>E31-D31</f>
        <v>-45809.210000000196</v>
      </c>
    </row>
    <row r="32" spans="1:10" s="20" customFormat="1" ht="6.75" customHeight="1" thickBot="1">
      <c r="A32" s="21"/>
      <c r="B32" s="21"/>
      <c r="C32" s="21"/>
      <c r="D32" s="22"/>
      <c r="E32" s="22"/>
      <c r="F32" s="22"/>
      <c r="G32" s="22"/>
      <c r="H32" s="22"/>
      <c r="I32" s="22"/>
      <c r="J32" s="22"/>
    </row>
    <row r="33" spans="1:9" s="15" customFormat="1" ht="15.75" thickBot="1">
      <c r="A33" s="189" t="s">
        <v>208</v>
      </c>
      <c r="B33" s="190"/>
      <c r="C33" s="190"/>
      <c r="D33" s="83">
        <f>D13+D18+D23+D24+D25+D26+D27-E18-E23-E24-E25-E26-E27</f>
        <v>289503.9200000004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43" t="s">
        <v>209</v>
      </c>
      <c r="B35" s="44"/>
      <c r="C35" s="44"/>
      <c r="D35" s="45"/>
      <c r="E35" s="46"/>
      <c r="F35" s="46"/>
      <c r="G35" s="38">
        <f>G15+E26</f>
        <v>346023.37</v>
      </c>
      <c r="H35" s="40"/>
      <c r="I35" s="40"/>
    </row>
    <row r="36" spans="1:9" ht="25.5" customHeight="1">
      <c r="A36" s="236" t="s">
        <v>44</v>
      </c>
      <c r="B36" s="236"/>
      <c r="C36" s="236"/>
      <c r="D36" s="236"/>
      <c r="E36" s="236"/>
      <c r="F36" s="236"/>
      <c r="G36" s="236"/>
      <c r="H36" s="236"/>
      <c r="I36" s="236"/>
    </row>
    <row r="37" ht="4.5" customHeight="1"/>
    <row r="38" spans="1:7" s="7" customFormat="1" ht="28.5" customHeight="1">
      <c r="A38" s="5" t="s">
        <v>11</v>
      </c>
      <c r="B38" s="201" t="s">
        <v>45</v>
      </c>
      <c r="C38" s="202"/>
      <c r="D38" s="202"/>
      <c r="E38" s="203"/>
      <c r="F38" s="201" t="s">
        <v>46</v>
      </c>
      <c r="G38" s="203"/>
    </row>
    <row r="39" spans="1:7" s="12" customFormat="1" ht="12.75" customHeight="1">
      <c r="A39" s="11" t="s">
        <v>47</v>
      </c>
      <c r="B39" s="186" t="s">
        <v>128</v>
      </c>
      <c r="C39" s="187"/>
      <c r="D39" s="187"/>
      <c r="E39" s="188"/>
      <c r="F39" s="218">
        <f>SUM(F40:L44)</f>
        <v>154350.41919999997</v>
      </c>
      <c r="G39" s="219"/>
    </row>
    <row r="40" spans="1:7" ht="12.75" customHeight="1">
      <c r="A40" s="9" t="s">
        <v>16</v>
      </c>
      <c r="B40" s="178" t="s">
        <v>157</v>
      </c>
      <c r="C40" s="179"/>
      <c r="D40" s="179"/>
      <c r="E40" s="180"/>
      <c r="F40" s="192">
        <v>32421.73</v>
      </c>
      <c r="G40" s="193"/>
    </row>
    <row r="41" spans="1:7" ht="12.75" customHeight="1">
      <c r="A41" s="9" t="s">
        <v>18</v>
      </c>
      <c r="B41" s="197" t="s">
        <v>264</v>
      </c>
      <c r="C41" s="197"/>
      <c r="D41" s="197"/>
      <c r="E41" s="197"/>
      <c r="F41" s="198">
        <v>96046.13</v>
      </c>
      <c r="G41" s="198"/>
    </row>
    <row r="42" spans="1:7" ht="12.75" customHeight="1">
      <c r="A42" s="9" t="s">
        <v>20</v>
      </c>
      <c r="B42" s="178" t="s">
        <v>399</v>
      </c>
      <c r="C42" s="179"/>
      <c r="D42" s="179"/>
      <c r="E42" s="180"/>
      <c r="F42" s="192">
        <v>19366</v>
      </c>
      <c r="G42" s="193"/>
    </row>
    <row r="43" spans="1:7" ht="12.75" customHeight="1">
      <c r="A43" s="9" t="s">
        <v>22</v>
      </c>
      <c r="B43" s="178" t="s">
        <v>393</v>
      </c>
      <c r="C43" s="179"/>
      <c r="D43" s="179"/>
      <c r="E43" s="180"/>
      <c r="F43" s="192">
        <v>1320</v>
      </c>
      <c r="G43" s="193"/>
    </row>
    <row r="44" spans="1:7" ht="12.75" customHeight="1">
      <c r="A44" s="9" t="s">
        <v>24</v>
      </c>
      <c r="B44" s="197" t="s">
        <v>156</v>
      </c>
      <c r="C44" s="197"/>
      <c r="D44" s="197"/>
      <c r="E44" s="197"/>
      <c r="F44" s="198">
        <f>E25*6%</f>
        <v>5196.559200000001</v>
      </c>
      <c r="G44" s="198"/>
    </row>
    <row r="45" s="3" customFormat="1" ht="13.5" customHeight="1"/>
    <row r="46" spans="1:6" s="3" customFormat="1" ht="15">
      <c r="A46" s="3" t="s">
        <v>55</v>
      </c>
      <c r="C46" s="3" t="s">
        <v>49</v>
      </c>
      <c r="F46" s="3" t="s">
        <v>103</v>
      </c>
    </row>
    <row r="47" s="3" customFormat="1" ht="12" customHeight="1">
      <c r="F47" s="4" t="s">
        <v>215</v>
      </c>
    </row>
    <row r="48" s="3" customFormat="1" ht="15">
      <c r="A48" s="3" t="s">
        <v>50</v>
      </c>
    </row>
    <row r="49" spans="3:7" s="3" customFormat="1" ht="15">
      <c r="C49" s="14" t="s">
        <v>51</v>
      </c>
      <c r="E49" s="14"/>
      <c r="F49" s="14"/>
      <c r="G49" s="14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</sheetData>
  <sheetProtection/>
  <mergeCells count="24">
    <mergeCell ref="A12:I12"/>
    <mergeCell ref="F41:G41"/>
    <mergeCell ref="B39:E39"/>
    <mergeCell ref="B40:E40"/>
    <mergeCell ref="A13:C13"/>
    <mergeCell ref="A33:C33"/>
    <mergeCell ref="A36:I36"/>
    <mergeCell ref="B41:E41"/>
    <mergeCell ref="F39:G39"/>
    <mergeCell ref="B44:E44"/>
    <mergeCell ref="F44:G44"/>
    <mergeCell ref="F40:G40"/>
    <mergeCell ref="B38:E38"/>
    <mergeCell ref="F38:G38"/>
    <mergeCell ref="B42:E42"/>
    <mergeCell ref="B43:E43"/>
    <mergeCell ref="F43:G43"/>
    <mergeCell ref="F42:G42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E26" sqref="E26"/>
    </sheetView>
  </sheetViews>
  <sheetFormatPr defaultColWidth="9.140625" defaultRowHeight="15" outlineLevelCol="1"/>
  <cols>
    <col min="1" max="1" width="4.7109375" style="1" customWidth="1"/>
    <col min="2" max="2" width="31.00390625" style="1" customWidth="1"/>
    <col min="3" max="3" width="10.140625" style="1" customWidth="1"/>
    <col min="4" max="4" width="13.57421875" style="1" customWidth="1"/>
    <col min="5" max="5" width="15.57421875" style="1" customWidth="1"/>
    <col min="6" max="6" width="11.4218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3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6.75" customHeight="1"/>
    <row r="7" spans="1:6" s="3" customFormat="1" ht="16.5" customHeight="1">
      <c r="A7" s="3" t="s">
        <v>2</v>
      </c>
      <c r="F7" s="4" t="s">
        <v>75</v>
      </c>
    </row>
    <row r="8" spans="1:6" s="3" customFormat="1" ht="15">
      <c r="A8" s="3" t="s">
        <v>3</v>
      </c>
      <c r="F8" s="4" t="s">
        <v>76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300124.26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99543.7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98">
        <f>SUM(C19:C22)</f>
        <v>7.5600000000000005</v>
      </c>
      <c r="D18" s="76">
        <v>283182.72</v>
      </c>
      <c r="E18" s="76">
        <v>287895.3</v>
      </c>
      <c r="F18" s="76">
        <f>D18</f>
        <v>283182.72</v>
      </c>
      <c r="G18" s="77">
        <f aca="true" t="shared" si="0" ref="G18:G27">E18-D18</f>
        <v>4712.580000000016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98">
        <v>2.62</v>
      </c>
      <c r="D19" s="76">
        <f>D18*I19</f>
        <v>98140.04317460317</v>
      </c>
      <c r="E19" s="76">
        <f>E18*I19</f>
        <v>99773.23888888888</v>
      </c>
      <c r="F19" s="76">
        <f>D19</f>
        <v>98140.04317460317</v>
      </c>
      <c r="G19" s="77">
        <f t="shared" si="0"/>
        <v>1633.1957142857136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98">
        <v>1.33</v>
      </c>
      <c r="D20" s="76">
        <f>D18*I20</f>
        <v>49819.182222222225</v>
      </c>
      <c r="E20" s="76">
        <f>E18*I20</f>
        <v>50648.24722222223</v>
      </c>
      <c r="F20" s="76">
        <f>D20</f>
        <v>49819.182222222225</v>
      </c>
      <c r="G20" s="77">
        <f t="shared" si="0"/>
        <v>829.0650000000023</v>
      </c>
      <c r="H20" s="15">
        <v>1.33</v>
      </c>
      <c r="I20" s="15">
        <f>H20/H18</f>
        <v>0.17592592592592596</v>
      </c>
    </row>
    <row r="21" spans="1:9" s="3" customFormat="1" ht="14.25" customHeight="1">
      <c r="A21" s="8" t="s">
        <v>20</v>
      </c>
      <c r="B21" s="9" t="s">
        <v>21</v>
      </c>
      <c r="C21" s="98">
        <v>1.22</v>
      </c>
      <c r="D21" s="76">
        <f>D18*I21</f>
        <v>45698.79873015872</v>
      </c>
      <c r="E21" s="76">
        <f>E18*I21</f>
        <v>46459.29444444444</v>
      </c>
      <c r="F21" s="76">
        <f>D21</f>
        <v>45698.79873015872</v>
      </c>
      <c r="G21" s="77">
        <f t="shared" si="0"/>
        <v>760.4957142857165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98">
        <v>2.39</v>
      </c>
      <c r="D22" s="76">
        <f>D18*I22</f>
        <v>89524.69587301587</v>
      </c>
      <c r="E22" s="76">
        <f>E18*I22</f>
        <v>91014.51944444445</v>
      </c>
      <c r="F22" s="76">
        <f>D22</f>
        <v>89524.69587301587</v>
      </c>
      <c r="G22" s="77">
        <f t="shared" si="0"/>
        <v>1489.8235714285838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98">
        <v>0</v>
      </c>
      <c r="D23" s="77">
        <v>0</v>
      </c>
      <c r="E23" s="77">
        <v>0</v>
      </c>
      <c r="F23" s="77">
        <v>0</v>
      </c>
      <c r="G23" s="77">
        <f t="shared" si="0"/>
        <v>0</v>
      </c>
    </row>
    <row r="24" spans="1:7" ht="13.5" customHeight="1">
      <c r="A24" s="9" t="s">
        <v>27</v>
      </c>
      <c r="B24" s="9" t="s">
        <v>28</v>
      </c>
      <c r="C24" s="98">
        <v>2.98</v>
      </c>
      <c r="D24" s="77">
        <v>111624.96</v>
      </c>
      <c r="E24" s="77">
        <v>116860.42</v>
      </c>
      <c r="F24" s="77">
        <f>D24</f>
        <v>111624.96</v>
      </c>
      <c r="G24" s="77">
        <f t="shared" si="0"/>
        <v>5235.459999999992</v>
      </c>
    </row>
    <row r="25" spans="1:7" ht="16.5" customHeight="1">
      <c r="A25" s="9" t="s">
        <v>29</v>
      </c>
      <c r="B25" s="9" t="s">
        <v>30</v>
      </c>
      <c r="C25" s="98">
        <v>0</v>
      </c>
      <c r="D25" s="77">
        <v>0</v>
      </c>
      <c r="E25" s="77">
        <v>0</v>
      </c>
      <c r="F25" s="77">
        <v>0</v>
      </c>
      <c r="G25" s="77">
        <f t="shared" si="0"/>
        <v>0</v>
      </c>
    </row>
    <row r="26" spans="1:7" ht="15">
      <c r="A26" s="9" t="s">
        <v>31</v>
      </c>
      <c r="B26" s="9" t="s">
        <v>133</v>
      </c>
      <c r="C26" s="98">
        <v>1.65</v>
      </c>
      <c r="D26" s="77">
        <v>61807.56</v>
      </c>
      <c r="E26" s="77">
        <v>64895.41</v>
      </c>
      <c r="F26" s="87">
        <f>F40</f>
        <v>37474.984599999996</v>
      </c>
      <c r="G26" s="77">
        <f t="shared" si="0"/>
        <v>3087.850000000006</v>
      </c>
    </row>
    <row r="27" spans="1:7" ht="29.25" customHeight="1">
      <c r="A27" s="9" t="s">
        <v>33</v>
      </c>
      <c r="B27" s="9" t="s">
        <v>34</v>
      </c>
      <c r="C27" s="99">
        <v>0</v>
      </c>
      <c r="D27" s="77">
        <v>0</v>
      </c>
      <c r="E27" s="77">
        <v>0</v>
      </c>
      <c r="F27" s="87">
        <v>0</v>
      </c>
      <c r="G27" s="77">
        <f t="shared" si="0"/>
        <v>0</v>
      </c>
    </row>
    <row r="28" spans="1:7" ht="30.75" customHeight="1">
      <c r="A28" s="9" t="s">
        <v>35</v>
      </c>
      <c r="B28" s="9" t="s">
        <v>36</v>
      </c>
      <c r="C28" s="98">
        <f>SUM(C29:C32)</f>
        <v>1961.05</v>
      </c>
      <c r="D28" s="77">
        <f>SUM(D29:D32)</f>
        <v>1471427.99</v>
      </c>
      <c r="E28" s="77">
        <f>SUM(E29:E32)</f>
        <v>1471779.73</v>
      </c>
      <c r="F28" s="77">
        <f>SUM(F29:F32)</f>
        <v>1471427.99</v>
      </c>
      <c r="G28" s="77">
        <f>SUM(G29:G32)</f>
        <v>351.73999999996886</v>
      </c>
    </row>
    <row r="29" spans="1:7" ht="15">
      <c r="A29" s="9" t="s">
        <v>37</v>
      </c>
      <c r="B29" s="9" t="s">
        <v>107</v>
      </c>
      <c r="C29" s="98">
        <v>4.23</v>
      </c>
      <c r="D29" s="77">
        <v>0</v>
      </c>
      <c r="E29" s="77">
        <v>112.21</v>
      </c>
      <c r="F29" s="77">
        <f>D29</f>
        <v>0</v>
      </c>
      <c r="G29" s="77">
        <f>E29-D29</f>
        <v>112.21</v>
      </c>
    </row>
    <row r="30" spans="1:7" ht="30">
      <c r="A30" s="9" t="s">
        <v>39</v>
      </c>
      <c r="B30" s="9" t="s">
        <v>184</v>
      </c>
      <c r="C30" s="98">
        <v>42.36</v>
      </c>
      <c r="D30" s="77">
        <v>370452.29</v>
      </c>
      <c r="E30" s="77">
        <v>381649.62</v>
      </c>
      <c r="F30" s="77">
        <f>D30</f>
        <v>370452.29</v>
      </c>
      <c r="G30" s="77">
        <f>E30-D30</f>
        <v>11197.330000000016</v>
      </c>
    </row>
    <row r="31" spans="1:7" ht="14.25" customHeight="1">
      <c r="A31" s="9" t="s">
        <v>42</v>
      </c>
      <c r="B31" s="9" t="s">
        <v>40</v>
      </c>
      <c r="C31" s="98">
        <v>0</v>
      </c>
      <c r="D31" s="77">
        <v>0</v>
      </c>
      <c r="E31" s="77">
        <v>0</v>
      </c>
      <c r="F31" s="77">
        <f>D31</f>
        <v>0</v>
      </c>
      <c r="G31" s="77">
        <f>E31-D31</f>
        <v>0</v>
      </c>
    </row>
    <row r="32" spans="1:7" ht="15" customHeight="1">
      <c r="A32" s="9" t="s">
        <v>41</v>
      </c>
      <c r="B32" s="9" t="s">
        <v>43</v>
      </c>
      <c r="C32" s="98">
        <v>1914.46</v>
      </c>
      <c r="D32" s="77">
        <v>1100975.7</v>
      </c>
      <c r="E32" s="77">
        <v>1090017.9</v>
      </c>
      <c r="F32" s="77">
        <f>D32</f>
        <v>1100975.7</v>
      </c>
      <c r="G32" s="77">
        <f>E32-D32</f>
        <v>-10957.800000000047</v>
      </c>
    </row>
    <row r="33" spans="1:10" s="20" customFormat="1" ht="6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286736.63000000035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99543.7</v>
      </c>
      <c r="H36" s="40"/>
      <c r="I36" s="40"/>
    </row>
    <row r="37" spans="1:9" ht="27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6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SUM(F41:G46)</f>
        <v>37474.984599999996</v>
      </c>
      <c r="G40" s="219"/>
    </row>
    <row r="41" spans="1:7" s="49" customFormat="1" ht="12.75" customHeight="1">
      <c r="A41" s="16" t="s">
        <v>16</v>
      </c>
      <c r="B41" s="207" t="s">
        <v>281</v>
      </c>
      <c r="C41" s="208"/>
      <c r="D41" s="208"/>
      <c r="E41" s="208"/>
      <c r="F41" s="215">
        <v>3095.42</v>
      </c>
      <c r="G41" s="215"/>
    </row>
    <row r="42" spans="1:7" s="49" customFormat="1" ht="12.75" customHeight="1">
      <c r="A42" s="16" t="s">
        <v>18</v>
      </c>
      <c r="B42" s="207" t="s">
        <v>282</v>
      </c>
      <c r="C42" s="208"/>
      <c r="D42" s="208"/>
      <c r="E42" s="208"/>
      <c r="F42" s="215">
        <v>26113.36</v>
      </c>
      <c r="G42" s="215"/>
    </row>
    <row r="43" spans="1:7" s="49" customFormat="1" ht="12.75" customHeight="1">
      <c r="A43" s="28" t="s">
        <v>20</v>
      </c>
      <c r="B43" s="221" t="s">
        <v>182</v>
      </c>
      <c r="C43" s="222"/>
      <c r="D43" s="222"/>
      <c r="E43" s="223"/>
      <c r="F43" s="224">
        <v>3207.48</v>
      </c>
      <c r="G43" s="225"/>
    </row>
    <row r="44" spans="1:7" s="49" customFormat="1" ht="12.75" customHeight="1">
      <c r="A44" s="28" t="s">
        <v>22</v>
      </c>
      <c r="B44" s="221" t="s">
        <v>254</v>
      </c>
      <c r="C44" s="222"/>
      <c r="D44" s="222"/>
      <c r="E44" s="223"/>
      <c r="F44" s="224">
        <v>285</v>
      </c>
      <c r="G44" s="225"/>
    </row>
    <row r="45" spans="1:7" s="49" customFormat="1" ht="12.75" customHeight="1">
      <c r="A45" s="28" t="s">
        <v>24</v>
      </c>
      <c r="B45" s="141" t="s">
        <v>393</v>
      </c>
      <c r="C45" s="159"/>
      <c r="D45" s="159"/>
      <c r="E45" s="160"/>
      <c r="F45" s="224">
        <v>880</v>
      </c>
      <c r="G45" s="225"/>
    </row>
    <row r="46" spans="1:7" s="49" customFormat="1" ht="12.75" customHeight="1">
      <c r="A46" s="28" t="s">
        <v>118</v>
      </c>
      <c r="B46" s="208" t="s">
        <v>156</v>
      </c>
      <c r="C46" s="208"/>
      <c r="D46" s="208"/>
      <c r="E46" s="208"/>
      <c r="F46" s="215">
        <f>E26*6%</f>
        <v>3893.7246</v>
      </c>
      <c r="G46" s="215"/>
    </row>
    <row r="47" spans="1:7" s="49" customFormat="1" ht="12.75" customHeight="1">
      <c r="A47" s="54"/>
      <c r="B47" s="52"/>
      <c r="C47" s="52"/>
      <c r="D47" s="52"/>
      <c r="E47" s="52"/>
      <c r="F47" s="53"/>
      <c r="G47" s="53"/>
    </row>
    <row r="48" s="3" customFormat="1" ht="15"/>
    <row r="49" spans="1:6" s="3" customFormat="1" ht="15">
      <c r="A49" s="3" t="s">
        <v>55</v>
      </c>
      <c r="C49" s="3" t="s">
        <v>49</v>
      </c>
      <c r="F49" s="3" t="s">
        <v>103</v>
      </c>
    </row>
    <row r="50" s="3" customFormat="1" ht="13.5" customHeight="1">
      <c r="F50" s="4" t="s">
        <v>215</v>
      </c>
    </row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5">
    <mergeCell ref="B46:E46"/>
    <mergeCell ref="F46:G46"/>
    <mergeCell ref="B41:E41"/>
    <mergeCell ref="F41:G41"/>
    <mergeCell ref="B42:E42"/>
    <mergeCell ref="F45:G45"/>
    <mergeCell ref="A1:I1"/>
    <mergeCell ref="A2:I2"/>
    <mergeCell ref="A5:I5"/>
    <mergeCell ref="A10:I10"/>
    <mergeCell ref="A3:K3"/>
    <mergeCell ref="F44:G44"/>
    <mergeCell ref="B40:E40"/>
    <mergeCell ref="F40:G40"/>
    <mergeCell ref="A13:C13"/>
    <mergeCell ref="A11:I11"/>
    <mergeCell ref="A12:I12"/>
    <mergeCell ref="A37:I37"/>
    <mergeCell ref="B39:E39"/>
    <mergeCell ref="F39:G39"/>
    <mergeCell ref="B44:E44"/>
    <mergeCell ref="F42:G42"/>
    <mergeCell ref="F43:G43"/>
    <mergeCell ref="B43:E43"/>
    <mergeCell ref="A34:C34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2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32.00390625" style="1" customWidth="1"/>
    <col min="3" max="3" width="10.00390625" style="1" customWidth="1"/>
    <col min="4" max="4" width="12.57421875" style="1" customWidth="1"/>
    <col min="5" max="5" width="13.140625" style="1" customWidth="1"/>
    <col min="6" max="6" width="12.281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7.5" customHeight="1"/>
    <row r="7" spans="1:6" s="3" customFormat="1" ht="16.5" customHeight="1">
      <c r="A7" s="3" t="s">
        <v>2</v>
      </c>
      <c r="F7" s="4" t="s">
        <v>77</v>
      </c>
    </row>
    <row r="8" spans="1:6" s="3" customFormat="1" ht="15">
      <c r="A8" s="3" t="s">
        <v>3</v>
      </c>
      <c r="F8" s="4" t="s">
        <v>78</v>
      </c>
    </row>
    <row r="9" s="3" customFormat="1" ht="7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256948.48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-154620.23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256638.01</v>
      </c>
      <c r="E18" s="71">
        <v>242524.31</v>
      </c>
      <c r="F18" s="71">
        <f>D18</f>
        <v>256638.01</v>
      </c>
      <c r="G18" s="72">
        <f aca="true" t="shared" si="0" ref="G18:G27">E18-D18</f>
        <v>-14113.700000000012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88940.686005291</v>
      </c>
      <c r="E19" s="71">
        <f>E18*I19</f>
        <v>84049.43018518519</v>
      </c>
      <c r="F19" s="71">
        <f>D19</f>
        <v>88940.686005291</v>
      </c>
      <c r="G19" s="72">
        <f t="shared" si="0"/>
        <v>-4891.255820105813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45149.279537037044</v>
      </c>
      <c r="E20" s="71">
        <f>E18*I20</f>
        <v>42666.3137962963</v>
      </c>
      <c r="F20" s="71">
        <f>D20</f>
        <v>45149.279537037044</v>
      </c>
      <c r="G20" s="72">
        <f t="shared" si="0"/>
        <v>-2482.965740740743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41415.128597883595</v>
      </c>
      <c r="E21" s="71">
        <f>E18*I21</f>
        <v>39137.52092592592</v>
      </c>
      <c r="F21" s="71">
        <f>D21</f>
        <v>41415.128597883595</v>
      </c>
      <c r="G21" s="72">
        <f t="shared" si="0"/>
        <v>-2277.607671957674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81132.91585978837</v>
      </c>
      <c r="E22" s="71">
        <f>E18*I22</f>
        <v>76671.0450925926</v>
      </c>
      <c r="F22" s="71">
        <f>D22</f>
        <v>81132.91585978837</v>
      </c>
      <c r="G22" s="72">
        <f t="shared" si="0"/>
        <v>-4461.870767195767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179</v>
      </c>
      <c r="C23" s="73">
        <v>0</v>
      </c>
      <c r="D23" s="72">
        <v>142629.71</v>
      </c>
      <c r="E23" s="72">
        <v>134201.86</v>
      </c>
      <c r="F23" s="72">
        <v>56100</v>
      </c>
      <c r="G23" s="72">
        <f t="shared" si="0"/>
        <v>-8427.850000000006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97420.83</v>
      </c>
      <c r="E24" s="72">
        <v>97624.01</v>
      </c>
      <c r="F24" s="72">
        <f>D24</f>
        <v>97420.83</v>
      </c>
      <c r="G24" s="72">
        <f t="shared" si="0"/>
        <v>203.17999999999302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9" t="s">
        <v>133</v>
      </c>
      <c r="C26" s="95">
        <v>1.65</v>
      </c>
      <c r="D26" s="72">
        <v>53943.09</v>
      </c>
      <c r="E26" s="72">
        <v>54172.92</v>
      </c>
      <c r="F26" s="81">
        <f>F40</f>
        <v>285336.6852</v>
      </c>
      <c r="G26" s="72">
        <f t="shared" si="0"/>
        <v>229.83000000000175</v>
      </c>
    </row>
    <row r="27" spans="1:7" ht="29.25" customHeight="1">
      <c r="A27" s="9" t="s">
        <v>33</v>
      </c>
      <c r="B27" s="9" t="s">
        <v>34</v>
      </c>
      <c r="C27" s="97">
        <v>1.5</v>
      </c>
      <c r="D27" s="72">
        <v>0</v>
      </c>
      <c r="E27" s="72">
        <v>436.54</v>
      </c>
      <c r="F27" s="81">
        <f>F49</f>
        <v>880</v>
      </c>
      <c r="G27" s="72">
        <f t="shared" si="0"/>
        <v>436.54</v>
      </c>
    </row>
    <row r="28" spans="1:7" ht="30.75" customHeight="1">
      <c r="A28" s="9" t="s">
        <v>35</v>
      </c>
      <c r="B28" s="9" t="s">
        <v>36</v>
      </c>
      <c r="C28" s="95">
        <f>SUM(C29:C32)</f>
        <v>1961.05</v>
      </c>
      <c r="D28" s="72">
        <f>SUM(D29:D32)</f>
        <v>1068927.02</v>
      </c>
      <c r="E28" s="72">
        <f>SUM(E29:E32)</f>
        <v>1040408.53</v>
      </c>
      <c r="F28" s="72">
        <f>SUM(F29:F32)</f>
        <v>1068927.02</v>
      </c>
      <c r="G28" s="72">
        <f>SUM(G29:G32)</f>
        <v>-28518.490000000005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250.89</v>
      </c>
      <c r="F29" s="72">
        <f>D29</f>
        <v>0</v>
      </c>
      <c r="G29" s="72">
        <f>E29-D29</f>
        <v>250.89</v>
      </c>
    </row>
    <row r="30" spans="1:7" ht="30">
      <c r="A30" s="9" t="s">
        <v>39</v>
      </c>
      <c r="B30" s="9" t="s">
        <v>184</v>
      </c>
      <c r="C30" s="73">
        <v>42.36</v>
      </c>
      <c r="D30" s="72">
        <v>320115.95</v>
      </c>
      <c r="E30" s="72">
        <v>331325.69</v>
      </c>
      <c r="F30" s="72">
        <f>D30</f>
        <v>320115.95</v>
      </c>
      <c r="G30" s="72">
        <f>E30-D30</f>
        <v>11209.73999999999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748811.07</v>
      </c>
      <c r="E32" s="72">
        <v>708831.95</v>
      </c>
      <c r="F32" s="72">
        <f>D32</f>
        <v>748811.07</v>
      </c>
      <c r="G32" s="72">
        <f>E32-D32</f>
        <v>-39979.119999999995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307138.96999999974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-155063.69</v>
      </c>
      <c r="H36" s="40"/>
      <c r="I36" s="40"/>
    </row>
    <row r="37" spans="1:9" ht="27.7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6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SUM(F41:G50)</f>
        <v>285336.6852</v>
      </c>
      <c r="G40" s="219"/>
    </row>
    <row r="41" spans="1:7" ht="12.75" customHeight="1">
      <c r="A41" s="9" t="s">
        <v>16</v>
      </c>
      <c r="B41" s="197" t="s">
        <v>185</v>
      </c>
      <c r="C41" s="197"/>
      <c r="D41" s="197"/>
      <c r="E41" s="197"/>
      <c r="F41" s="198">
        <v>32955.78</v>
      </c>
      <c r="G41" s="198"/>
    </row>
    <row r="42" spans="1:7" s="49" customFormat="1" ht="12.75" customHeight="1">
      <c r="A42" s="48" t="s">
        <v>18</v>
      </c>
      <c r="B42" s="197" t="s">
        <v>159</v>
      </c>
      <c r="C42" s="197"/>
      <c r="D42" s="197"/>
      <c r="E42" s="197"/>
      <c r="F42" s="215">
        <v>35059</v>
      </c>
      <c r="G42" s="215"/>
    </row>
    <row r="43" spans="1:7" s="49" customFormat="1" ht="12.75" customHeight="1">
      <c r="A43" s="48" t="s">
        <v>20</v>
      </c>
      <c r="B43" s="197" t="s">
        <v>185</v>
      </c>
      <c r="C43" s="197"/>
      <c r="D43" s="197"/>
      <c r="E43" s="197"/>
      <c r="F43" s="215">
        <v>192167.47</v>
      </c>
      <c r="G43" s="215"/>
    </row>
    <row r="44" spans="1:7" s="49" customFormat="1" ht="12.75" customHeight="1">
      <c r="A44" s="9" t="s">
        <v>22</v>
      </c>
      <c r="B44" s="207" t="s">
        <v>400</v>
      </c>
      <c r="C44" s="208"/>
      <c r="D44" s="208"/>
      <c r="E44" s="208"/>
      <c r="F44" s="215">
        <v>1155.03</v>
      </c>
      <c r="G44" s="215"/>
    </row>
    <row r="45" spans="1:7" s="49" customFormat="1" ht="12.75" customHeight="1">
      <c r="A45" s="9" t="s">
        <v>24</v>
      </c>
      <c r="B45" s="221" t="s">
        <v>401</v>
      </c>
      <c r="C45" s="211"/>
      <c r="D45" s="211"/>
      <c r="E45" s="212"/>
      <c r="F45" s="224">
        <v>1155.03</v>
      </c>
      <c r="G45" s="225"/>
    </row>
    <row r="46" spans="1:7" s="49" customFormat="1" ht="12.75" customHeight="1">
      <c r="A46" s="9" t="s">
        <v>118</v>
      </c>
      <c r="B46" s="221" t="s">
        <v>402</v>
      </c>
      <c r="C46" s="211"/>
      <c r="D46" s="211"/>
      <c r="E46" s="212"/>
      <c r="F46" s="224">
        <v>9384</v>
      </c>
      <c r="G46" s="225"/>
    </row>
    <row r="47" spans="1:7" s="49" customFormat="1" ht="12.75" customHeight="1">
      <c r="A47" s="9" t="s">
        <v>119</v>
      </c>
      <c r="B47" s="221" t="s">
        <v>403</v>
      </c>
      <c r="C47" s="211"/>
      <c r="D47" s="211"/>
      <c r="E47" s="212"/>
      <c r="F47" s="224">
        <v>2290</v>
      </c>
      <c r="G47" s="225"/>
    </row>
    <row r="48" spans="1:7" s="49" customFormat="1" ht="12.75" customHeight="1">
      <c r="A48" s="9" t="s">
        <v>134</v>
      </c>
      <c r="B48" s="221" t="s">
        <v>404</v>
      </c>
      <c r="C48" s="211"/>
      <c r="D48" s="211"/>
      <c r="E48" s="212"/>
      <c r="F48" s="224">
        <v>7040</v>
      </c>
      <c r="G48" s="225"/>
    </row>
    <row r="49" spans="1:7" s="49" customFormat="1" ht="12.75" customHeight="1">
      <c r="A49" s="139" t="s">
        <v>135</v>
      </c>
      <c r="B49" s="194" t="s">
        <v>393</v>
      </c>
      <c r="C49" s="195"/>
      <c r="D49" s="195"/>
      <c r="E49" s="196"/>
      <c r="F49" s="234">
        <v>880</v>
      </c>
      <c r="G49" s="237"/>
    </row>
    <row r="50" spans="1:7" s="49" customFormat="1" ht="12.75" customHeight="1">
      <c r="A50" s="9" t="s">
        <v>136</v>
      </c>
      <c r="B50" s="208" t="s">
        <v>156</v>
      </c>
      <c r="C50" s="208"/>
      <c r="D50" s="208"/>
      <c r="E50" s="208"/>
      <c r="F50" s="215">
        <f>E26*6%</f>
        <v>3250.3752</v>
      </c>
      <c r="G50" s="215"/>
    </row>
    <row r="51" spans="1:7" s="49" customFormat="1" ht="12.75" customHeight="1">
      <c r="A51" s="51"/>
      <c r="B51" s="52"/>
      <c r="C51" s="52"/>
      <c r="D51" s="52"/>
      <c r="E51" s="52"/>
      <c r="F51" s="53"/>
      <c r="G51" s="53"/>
    </row>
    <row r="52" spans="1:7" s="49" customFormat="1" ht="12.75" customHeight="1">
      <c r="A52" s="51"/>
      <c r="B52" s="52"/>
      <c r="C52" s="52"/>
      <c r="D52" s="52"/>
      <c r="E52" s="52"/>
      <c r="F52" s="53"/>
      <c r="G52" s="53"/>
    </row>
    <row r="53" spans="2:5" ht="7.5" customHeight="1">
      <c r="B53" s="13"/>
      <c r="C53" s="13"/>
      <c r="D53" s="13"/>
      <c r="E53" s="13"/>
    </row>
    <row r="54" spans="1:6" s="3" customFormat="1" ht="15">
      <c r="A54" s="3" t="s">
        <v>55</v>
      </c>
      <c r="C54" s="3" t="s">
        <v>49</v>
      </c>
      <c r="F54" s="3" t="s">
        <v>103</v>
      </c>
    </row>
    <row r="55" s="3" customFormat="1" ht="13.5" customHeight="1">
      <c r="F55" s="4" t="s">
        <v>215</v>
      </c>
    </row>
    <row r="56" s="3" customFormat="1" ht="15">
      <c r="A56" s="3" t="s">
        <v>50</v>
      </c>
    </row>
    <row r="57" spans="3:7" s="3" customFormat="1" ht="15">
      <c r="C57" s="14" t="s">
        <v>51</v>
      </c>
      <c r="E57" s="14"/>
      <c r="F57" s="14"/>
      <c r="G57" s="14"/>
    </row>
    <row r="58" s="3" customFormat="1" ht="15"/>
    <row r="59" s="3" customFormat="1" ht="15"/>
  </sheetData>
  <sheetProtection/>
  <mergeCells count="34">
    <mergeCell ref="B48:E48"/>
    <mergeCell ref="F46:G46"/>
    <mergeCell ref="F47:G47"/>
    <mergeCell ref="F48:G48"/>
    <mergeCell ref="B39:E39"/>
    <mergeCell ref="F39:G39"/>
    <mergeCell ref="B40:E40"/>
    <mergeCell ref="F40:G40"/>
    <mergeCell ref="A1:I1"/>
    <mergeCell ref="A2:I2"/>
    <mergeCell ref="A5:I5"/>
    <mergeCell ref="A10:I10"/>
    <mergeCell ref="A3:K3"/>
    <mergeCell ref="A12:I12"/>
    <mergeCell ref="A37:I37"/>
    <mergeCell ref="B49:E49"/>
    <mergeCell ref="A11:I11"/>
    <mergeCell ref="F42:G42"/>
    <mergeCell ref="A13:C13"/>
    <mergeCell ref="A34:C34"/>
    <mergeCell ref="B43:E43"/>
    <mergeCell ref="B41:E41"/>
    <mergeCell ref="F41:G41"/>
    <mergeCell ref="B47:E47"/>
    <mergeCell ref="B50:E50"/>
    <mergeCell ref="F50:G50"/>
    <mergeCell ref="B42:E42"/>
    <mergeCell ref="B44:E44"/>
    <mergeCell ref="F44:G44"/>
    <mergeCell ref="F49:G49"/>
    <mergeCell ref="F43:G43"/>
    <mergeCell ref="B45:E45"/>
    <mergeCell ref="F45:G45"/>
    <mergeCell ref="B46:E46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C31" sqref="C31"/>
    </sheetView>
  </sheetViews>
  <sheetFormatPr defaultColWidth="9.140625" defaultRowHeight="15" outlineLevelCol="1"/>
  <cols>
    <col min="1" max="1" width="4.7109375" style="1" customWidth="1"/>
    <col min="2" max="2" width="35.140625" style="1" customWidth="1"/>
    <col min="3" max="3" width="9.00390625" style="1" customWidth="1"/>
    <col min="4" max="4" width="12.140625" style="1" customWidth="1"/>
    <col min="5" max="5" width="13.140625" style="1" customWidth="1"/>
    <col min="6" max="6" width="12.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1" width="9.140625" style="1" hidden="1" customWidth="1" outlineLevel="1"/>
    <col min="12" max="12" width="9.140625" style="1" hidden="1" customWidth="1" outlineLevel="1" collapsed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3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56</v>
      </c>
    </row>
    <row r="8" spans="1:6" s="3" customFormat="1" ht="15">
      <c r="A8" s="3" t="s">
        <v>3</v>
      </c>
      <c r="F8" s="4" t="s">
        <v>152</v>
      </c>
    </row>
    <row r="9" s="3" customFormat="1" ht="4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166927.88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34925.52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29">
        <f>SUM(C19:C22)</f>
        <v>7.5600000000000005</v>
      </c>
      <c r="D18" s="71">
        <v>427259.04</v>
      </c>
      <c r="E18" s="71">
        <v>441078.86</v>
      </c>
      <c r="F18" s="71">
        <f>D18</f>
        <v>427259.04</v>
      </c>
      <c r="G18" s="72">
        <f aca="true" t="shared" si="0" ref="G18:G27">E18-D18</f>
        <v>13819.820000000007</v>
      </c>
      <c r="H18" s="79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29">
        <v>2.62</v>
      </c>
      <c r="D19" s="71">
        <f>D18*I19</f>
        <v>148071.2546031746</v>
      </c>
      <c r="E19" s="71">
        <f>E18*I19</f>
        <v>152860.66312169313</v>
      </c>
      <c r="F19" s="71">
        <f>D19</f>
        <v>148071.2546031746</v>
      </c>
      <c r="G19" s="72">
        <f t="shared" si="0"/>
        <v>4789.408518518525</v>
      </c>
      <c r="H19" s="79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29">
        <v>1.33</v>
      </c>
      <c r="D20" s="71">
        <f>D18*I20</f>
        <v>75165.94222222223</v>
      </c>
      <c r="E20" s="71">
        <f>E18*I20</f>
        <v>77597.20685185186</v>
      </c>
      <c r="F20" s="71">
        <f>D20</f>
        <v>75165.94222222223</v>
      </c>
      <c r="G20" s="72">
        <f t="shared" si="0"/>
        <v>2431.26462962963</v>
      </c>
      <c r="H20" s="79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29">
        <v>1.22</v>
      </c>
      <c r="D21" s="71">
        <f>D18*I21</f>
        <v>68949.21015873016</v>
      </c>
      <c r="E21" s="71">
        <f>E18*I21</f>
        <v>71179.39275132274</v>
      </c>
      <c r="F21" s="71">
        <f>D21</f>
        <v>68949.21015873016</v>
      </c>
      <c r="G21" s="72">
        <f t="shared" si="0"/>
        <v>2230.1825925925805</v>
      </c>
      <c r="H21" s="79">
        <v>1.22</v>
      </c>
      <c r="I21" s="15">
        <f>H21/H18</f>
        <v>0.16137566137566137</v>
      </c>
    </row>
    <row r="22" spans="1:9" s="3" customFormat="1" ht="15" customHeight="1">
      <c r="A22" s="8" t="s">
        <v>22</v>
      </c>
      <c r="B22" s="9" t="s">
        <v>23</v>
      </c>
      <c r="C22" s="29">
        <v>2.39</v>
      </c>
      <c r="D22" s="71">
        <f>D18*I22</f>
        <v>135072.63301587303</v>
      </c>
      <c r="E22" s="71">
        <f>E18*I22</f>
        <v>139441.59727513228</v>
      </c>
      <c r="F22" s="71">
        <f>D22</f>
        <v>135072.63301587303</v>
      </c>
      <c r="G22" s="72">
        <f t="shared" si="0"/>
        <v>4368.964259259257</v>
      </c>
      <c r="H22" s="79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29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16">
        <v>2.98</v>
      </c>
      <c r="D24" s="72">
        <v>168417.06</v>
      </c>
      <c r="E24" s="72">
        <v>176210.62</v>
      </c>
      <c r="F24" s="72">
        <f>D24</f>
        <v>168417.06</v>
      </c>
      <c r="G24" s="72">
        <f t="shared" si="0"/>
        <v>7793.559999999998</v>
      </c>
    </row>
    <row r="25" spans="1:7" ht="15.75" customHeight="1">
      <c r="A25" s="9" t="s">
        <v>29</v>
      </c>
      <c r="B25" s="9" t="s">
        <v>30</v>
      </c>
      <c r="C25" s="29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29">
        <v>1.65</v>
      </c>
      <c r="D26" s="72">
        <v>93253.41</v>
      </c>
      <c r="E26" s="72">
        <v>97339.72</v>
      </c>
      <c r="F26" s="81">
        <f>F40</f>
        <v>109161.4432</v>
      </c>
      <c r="G26" s="72">
        <f t="shared" si="0"/>
        <v>4086.3099999999977</v>
      </c>
    </row>
    <row r="27" spans="1:7" ht="29.25" customHeight="1">
      <c r="A27" s="9" t="s">
        <v>33</v>
      </c>
      <c r="B27" s="9" t="s">
        <v>34</v>
      </c>
      <c r="C27" s="29">
        <v>0</v>
      </c>
      <c r="D27" s="72"/>
      <c r="E27" s="72"/>
      <c r="F27" s="81">
        <v>0</v>
      </c>
      <c r="G27" s="72">
        <f t="shared" si="0"/>
        <v>0</v>
      </c>
    </row>
    <row r="28" spans="1:7" ht="15.75" customHeight="1">
      <c r="A28" s="9" t="s">
        <v>35</v>
      </c>
      <c r="B28" s="9" t="s">
        <v>36</v>
      </c>
      <c r="C28" s="29">
        <f>SUM(C29:C32)</f>
        <v>1961.05</v>
      </c>
      <c r="D28" s="72">
        <f>SUM(D29:D32)</f>
        <v>2281349.42</v>
      </c>
      <c r="E28" s="72">
        <f>SUM(E29:E32)</f>
        <v>2304595.97</v>
      </c>
      <c r="F28" s="72">
        <f>SUM(F29:F32)</f>
        <v>2281349.42</v>
      </c>
      <c r="G28" s="72">
        <f>SUM(G29:G32)</f>
        <v>23246.55000000004</v>
      </c>
    </row>
    <row r="29" spans="1:7" ht="15">
      <c r="A29" s="9" t="s">
        <v>37</v>
      </c>
      <c r="B29" s="9" t="s">
        <v>107</v>
      </c>
      <c r="C29" s="16">
        <v>4.23</v>
      </c>
      <c r="D29" s="72">
        <v>0</v>
      </c>
      <c r="E29" s="72">
        <v>14.63</v>
      </c>
      <c r="F29" s="72">
        <f>D29</f>
        <v>0</v>
      </c>
      <c r="G29" s="72">
        <f>E29-D29</f>
        <v>14.63</v>
      </c>
    </row>
    <row r="30" spans="1:7" ht="30" customHeight="1">
      <c r="A30" s="9" t="s">
        <v>39</v>
      </c>
      <c r="B30" s="9" t="s">
        <v>184</v>
      </c>
      <c r="C30" s="16">
        <v>42.36</v>
      </c>
      <c r="D30" s="72">
        <v>618437.87</v>
      </c>
      <c r="E30" s="72">
        <v>631951.81</v>
      </c>
      <c r="F30" s="72">
        <f>D30</f>
        <v>618437.87</v>
      </c>
      <c r="G30" s="72">
        <f>E30-D30</f>
        <v>13513.94000000006</v>
      </c>
    </row>
    <row r="31" spans="1:7" s="138" customFormat="1" ht="14.25" customHeight="1">
      <c r="A31" s="135" t="s">
        <v>42</v>
      </c>
      <c r="B31" s="135" t="s">
        <v>40</v>
      </c>
      <c r="C31" s="136">
        <v>0</v>
      </c>
      <c r="D31" s="137">
        <v>0</v>
      </c>
      <c r="E31" s="137">
        <v>0</v>
      </c>
      <c r="F31" s="137">
        <f>D31</f>
        <v>0</v>
      </c>
      <c r="G31" s="137">
        <f>E31-D31</f>
        <v>0</v>
      </c>
    </row>
    <row r="32" spans="1:7" ht="15" customHeight="1">
      <c r="A32" s="9" t="s">
        <v>41</v>
      </c>
      <c r="B32" s="9" t="s">
        <v>43</v>
      </c>
      <c r="C32" s="16">
        <v>1914.46</v>
      </c>
      <c r="D32" s="72">
        <v>1662911.55</v>
      </c>
      <c r="E32" s="72">
        <v>1672629.53</v>
      </c>
      <c r="F32" s="72">
        <f>D32</f>
        <v>1662911.55</v>
      </c>
      <c r="G32" s="72">
        <f>E32-D32</f>
        <v>9717.979999999981</v>
      </c>
    </row>
    <row r="33" spans="1:7" ht="5.25" customHeight="1" thickBot="1">
      <c r="A33" s="50"/>
      <c r="B33" s="50"/>
      <c r="C33" s="54"/>
      <c r="D33" s="50"/>
      <c r="E33" s="50"/>
      <c r="F33" s="50"/>
      <c r="G33" s="50"/>
    </row>
    <row r="34" spans="1:9" s="15" customFormat="1" ht="15.75" thickBot="1">
      <c r="A34" s="189" t="s">
        <v>208</v>
      </c>
      <c r="B34" s="190"/>
      <c r="C34" s="190"/>
      <c r="D34" s="83">
        <f>D13+D18+D24+D26+D28-E18-E24-E26-E28</f>
        <v>117981.63999999966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v>34925.52</v>
      </c>
      <c r="H36" s="40"/>
      <c r="I36" s="40"/>
    </row>
    <row r="37" spans="1:9" ht="28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6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6" t="s">
        <v>46</v>
      </c>
      <c r="G39" s="200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199">
        <f>SUM(F41:G46)</f>
        <v>109161.4432</v>
      </c>
      <c r="G40" s="200"/>
    </row>
    <row r="41" spans="1:7" s="12" customFormat="1" ht="12.75" customHeight="1">
      <c r="A41" s="9" t="s">
        <v>16</v>
      </c>
      <c r="B41" s="197" t="s">
        <v>252</v>
      </c>
      <c r="C41" s="197"/>
      <c r="D41" s="197"/>
      <c r="E41" s="197"/>
      <c r="F41" s="198">
        <v>1679.59</v>
      </c>
      <c r="G41" s="198"/>
    </row>
    <row r="42" spans="1:7" s="12" customFormat="1" ht="12.75" customHeight="1">
      <c r="A42" s="9" t="s">
        <v>18</v>
      </c>
      <c r="B42" s="197" t="s">
        <v>157</v>
      </c>
      <c r="C42" s="197"/>
      <c r="D42" s="197"/>
      <c r="E42" s="197"/>
      <c r="F42" s="198">
        <v>58482.94</v>
      </c>
      <c r="G42" s="198"/>
    </row>
    <row r="43" spans="1:7" s="12" customFormat="1" ht="12.75" customHeight="1">
      <c r="A43" s="9" t="s">
        <v>20</v>
      </c>
      <c r="B43" s="197" t="s">
        <v>253</v>
      </c>
      <c r="C43" s="197"/>
      <c r="D43" s="197"/>
      <c r="E43" s="197"/>
      <c r="F43" s="198">
        <v>41553.53</v>
      </c>
      <c r="G43" s="198"/>
    </row>
    <row r="44" spans="1:7" s="12" customFormat="1" ht="12.75" customHeight="1">
      <c r="A44" s="9" t="s">
        <v>22</v>
      </c>
      <c r="B44" s="197" t="s">
        <v>254</v>
      </c>
      <c r="C44" s="197"/>
      <c r="D44" s="197"/>
      <c r="E44" s="197"/>
      <c r="F44" s="198">
        <v>285</v>
      </c>
      <c r="G44" s="198"/>
    </row>
    <row r="45" spans="1:7" s="12" customFormat="1" ht="12.75" customHeight="1">
      <c r="A45" s="9" t="s">
        <v>24</v>
      </c>
      <c r="B45" s="92" t="s">
        <v>393</v>
      </c>
      <c r="C45" s="93"/>
      <c r="D45" s="93"/>
      <c r="E45" s="94"/>
      <c r="F45" s="198">
        <v>1320</v>
      </c>
      <c r="G45" s="198"/>
    </row>
    <row r="46" spans="1:7" s="12" customFormat="1" ht="12.75" customHeight="1">
      <c r="A46" s="9" t="s">
        <v>118</v>
      </c>
      <c r="B46" s="194" t="s">
        <v>156</v>
      </c>
      <c r="C46" s="195"/>
      <c r="D46" s="195"/>
      <c r="E46" s="196"/>
      <c r="F46" s="192">
        <f>E26*6%</f>
        <v>5840.3832</v>
      </c>
      <c r="G46" s="193"/>
    </row>
    <row r="47" s="3" customFormat="1" ht="15"/>
    <row r="48" spans="1:6" s="3" customFormat="1" ht="15">
      <c r="A48" s="3" t="s">
        <v>55</v>
      </c>
      <c r="C48" s="3" t="s">
        <v>49</v>
      </c>
      <c r="F48" s="3" t="s">
        <v>103</v>
      </c>
    </row>
    <row r="49" s="3" customFormat="1" ht="15">
      <c r="F49" s="4" t="s">
        <v>210</v>
      </c>
    </row>
    <row r="50" s="3" customFormat="1" ht="15">
      <c r="A50" s="3" t="s">
        <v>50</v>
      </c>
    </row>
    <row r="51" spans="3:7" s="3" customFormat="1" ht="11.25" customHeight="1">
      <c r="C51" s="14" t="s">
        <v>51</v>
      </c>
      <c r="E51" s="14"/>
      <c r="F51" s="14"/>
      <c r="G51" s="14"/>
    </row>
    <row r="52" s="3" customFormat="1" ht="15"/>
    <row r="53" s="3" customFormat="1" ht="15"/>
  </sheetData>
  <sheetProtection/>
  <mergeCells count="25">
    <mergeCell ref="A1:I1"/>
    <mergeCell ref="A2:I2"/>
    <mergeCell ref="A5:I5"/>
    <mergeCell ref="A10:I10"/>
    <mergeCell ref="A3:K3"/>
    <mergeCell ref="B41:E41"/>
    <mergeCell ref="F41:G41"/>
    <mergeCell ref="F39:G39"/>
    <mergeCell ref="A11:I11"/>
    <mergeCell ref="A12:I12"/>
    <mergeCell ref="A37:I37"/>
    <mergeCell ref="B40:E40"/>
    <mergeCell ref="F40:G40"/>
    <mergeCell ref="A13:C13"/>
    <mergeCell ref="A34:C34"/>
    <mergeCell ref="B39:E39"/>
    <mergeCell ref="F46:G46"/>
    <mergeCell ref="B46:E46"/>
    <mergeCell ref="B42:E42"/>
    <mergeCell ref="B43:E43"/>
    <mergeCell ref="B44:E44"/>
    <mergeCell ref="F42:G42"/>
    <mergeCell ref="F43:G43"/>
    <mergeCell ref="F44:G44"/>
    <mergeCell ref="F45:G45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F47" sqref="F47:G47"/>
    </sheetView>
  </sheetViews>
  <sheetFormatPr defaultColWidth="9.140625" defaultRowHeight="15" outlineLevelCol="1"/>
  <cols>
    <col min="1" max="1" width="4.7109375" style="1" customWidth="1"/>
    <col min="2" max="2" width="31.8515625" style="1" customWidth="1"/>
    <col min="3" max="3" width="10.28125" style="1" customWidth="1"/>
    <col min="4" max="4" width="12.8515625" style="1" customWidth="1"/>
    <col min="5" max="5" width="12.28125" style="1" customWidth="1"/>
    <col min="6" max="6" width="12.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2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79</v>
      </c>
    </row>
    <row r="8" spans="1:6" s="3" customFormat="1" ht="15">
      <c r="A8" s="3" t="s">
        <v>3</v>
      </c>
      <c r="F8" s="4" t="s">
        <v>228</v>
      </c>
    </row>
    <row r="9" s="3" customFormat="1" ht="5.2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226" t="s">
        <v>164</v>
      </c>
      <c r="B13" s="227"/>
      <c r="C13" s="227"/>
      <c r="D13" s="38">
        <v>529690.7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367391.42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305472.36</v>
      </c>
      <c r="E18" s="71">
        <v>302317.82</v>
      </c>
      <c r="F18" s="71">
        <f>D18</f>
        <v>305472.36</v>
      </c>
      <c r="G18" s="72">
        <f aca="true" t="shared" si="0" ref="G18:G27">E18-D18</f>
        <v>-3154.539999999979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105864.75968253968</v>
      </c>
      <c r="E19" s="71">
        <f>E18*I19</f>
        <v>104771.51962962963</v>
      </c>
      <c r="F19" s="71">
        <f>D19</f>
        <v>105864.75968253968</v>
      </c>
      <c r="G19" s="72">
        <f t="shared" si="0"/>
        <v>-1093.2400529100414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53740.507777777784</v>
      </c>
      <c r="E20" s="71">
        <f>E18*I20</f>
        <v>53185.54240740742</v>
      </c>
      <c r="F20" s="71">
        <f>D20</f>
        <v>53740.507777777784</v>
      </c>
      <c r="G20" s="72">
        <f t="shared" si="0"/>
        <v>-554.9653703703661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49295.80412698412</v>
      </c>
      <c r="E21" s="71">
        <f>E18*I21</f>
        <v>48786.73814814815</v>
      </c>
      <c r="F21" s="71">
        <f>D21</f>
        <v>49295.80412698412</v>
      </c>
      <c r="G21" s="72">
        <f t="shared" si="0"/>
        <v>-509.0659788359699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96571.28841269841</v>
      </c>
      <c r="E22" s="71">
        <f>E18*I22</f>
        <v>95574.01981481482</v>
      </c>
      <c r="F22" s="71">
        <f>D22</f>
        <v>96571.28841269841</v>
      </c>
      <c r="G22" s="72">
        <f t="shared" si="0"/>
        <v>-997.2685978835943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120411.24</v>
      </c>
      <c r="E24" s="72">
        <v>121371.04</v>
      </c>
      <c r="F24" s="72">
        <f>D24</f>
        <v>120411.24</v>
      </c>
      <c r="G24" s="72">
        <f t="shared" si="0"/>
        <v>959.7999999999884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9" t="s">
        <v>133</v>
      </c>
      <c r="C26" s="95">
        <v>1.65</v>
      </c>
      <c r="D26" s="72">
        <v>66672.72</v>
      </c>
      <c r="E26" s="72">
        <v>68146.45</v>
      </c>
      <c r="F26" s="81">
        <f>F41</f>
        <v>132444.657</v>
      </c>
      <c r="G26" s="72">
        <f t="shared" si="0"/>
        <v>1473.729999999996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1724.7</v>
      </c>
      <c r="F27" s="81">
        <v>0</v>
      </c>
      <c r="G27" s="72">
        <f t="shared" si="0"/>
        <v>1724.7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1531520.68</v>
      </c>
      <c r="E28" s="72">
        <f>SUM(E29:E32)</f>
        <v>1468818.9</v>
      </c>
      <c r="F28" s="72">
        <f>SUM(F29:F32)</f>
        <v>1531520.68</v>
      </c>
      <c r="G28" s="72">
        <f>SUM(G29:G32)</f>
        <v>-62701.779999999955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285.05</v>
      </c>
      <c r="F29" s="72">
        <f>D29</f>
        <v>0</v>
      </c>
      <c r="G29" s="72">
        <f>E29-D29</f>
        <v>285.05</v>
      </c>
    </row>
    <row r="30" spans="1:7" ht="30">
      <c r="A30" s="9" t="s">
        <v>39</v>
      </c>
      <c r="B30" s="9" t="s">
        <v>184</v>
      </c>
      <c r="C30" s="73">
        <v>42.36</v>
      </c>
      <c r="D30" s="72">
        <v>342525.03</v>
      </c>
      <c r="E30" s="72">
        <v>314700.85</v>
      </c>
      <c r="F30" s="72">
        <f>D30</f>
        <v>342525.03</v>
      </c>
      <c r="G30" s="72">
        <f>E30-D30</f>
        <v>-27824.18000000005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42</v>
      </c>
      <c r="B32" s="9" t="s">
        <v>43</v>
      </c>
      <c r="C32" s="73">
        <v>1914.46</v>
      </c>
      <c r="D32" s="72">
        <v>1188995.65</v>
      </c>
      <c r="E32" s="72">
        <v>1153833</v>
      </c>
      <c r="F32" s="72">
        <f>D32</f>
        <v>1188995.65</v>
      </c>
      <c r="G32" s="72">
        <f>E32-D32</f>
        <v>-35162.64999999991</v>
      </c>
    </row>
    <row r="33" spans="1:10" s="20" customFormat="1" ht="7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591388.79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369116.12</v>
      </c>
      <c r="H36" s="40"/>
      <c r="I36" s="40"/>
    </row>
    <row r="37" spans="2:5" ht="6.75" customHeight="1">
      <c r="B37" s="13"/>
      <c r="C37" s="13"/>
      <c r="D37" s="13"/>
      <c r="E37" s="13"/>
    </row>
    <row r="38" spans="1:9" ht="23.2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6.7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2" customHeight="1">
      <c r="A41" s="11" t="s">
        <v>47</v>
      </c>
      <c r="B41" s="186" t="s">
        <v>128</v>
      </c>
      <c r="C41" s="187"/>
      <c r="D41" s="187"/>
      <c r="E41" s="188"/>
      <c r="F41" s="218">
        <f>SUM(F42:G47)</f>
        <v>132444.657</v>
      </c>
      <c r="G41" s="219"/>
    </row>
    <row r="42" spans="1:7" ht="12" customHeight="1">
      <c r="A42" s="9" t="s">
        <v>16</v>
      </c>
      <c r="B42" s="197" t="s">
        <v>283</v>
      </c>
      <c r="C42" s="197"/>
      <c r="D42" s="197"/>
      <c r="E42" s="197"/>
      <c r="F42" s="198">
        <v>6107.18</v>
      </c>
      <c r="G42" s="198"/>
    </row>
    <row r="43" spans="1:7" ht="12" customHeight="1">
      <c r="A43" s="9" t="s">
        <v>18</v>
      </c>
      <c r="B43" s="197" t="s">
        <v>284</v>
      </c>
      <c r="C43" s="197"/>
      <c r="D43" s="197"/>
      <c r="E43" s="197"/>
      <c r="F43" s="198">
        <v>15683.69</v>
      </c>
      <c r="G43" s="198"/>
    </row>
    <row r="44" spans="1:7" s="49" customFormat="1" ht="12" customHeight="1">
      <c r="A44" s="48" t="s">
        <v>20</v>
      </c>
      <c r="B44" s="207" t="s">
        <v>278</v>
      </c>
      <c r="C44" s="208"/>
      <c r="D44" s="208"/>
      <c r="E44" s="208"/>
      <c r="F44" s="215">
        <v>105400</v>
      </c>
      <c r="G44" s="215"/>
    </row>
    <row r="45" spans="1:7" s="49" customFormat="1" ht="12" customHeight="1">
      <c r="A45" s="9" t="s">
        <v>22</v>
      </c>
      <c r="B45" s="221" t="s">
        <v>254</v>
      </c>
      <c r="C45" s="222"/>
      <c r="D45" s="222"/>
      <c r="E45" s="223"/>
      <c r="F45" s="224">
        <v>285</v>
      </c>
      <c r="G45" s="225"/>
    </row>
    <row r="46" spans="1:7" s="49" customFormat="1" ht="12" customHeight="1">
      <c r="A46" s="9" t="s">
        <v>24</v>
      </c>
      <c r="B46" s="141" t="s">
        <v>393</v>
      </c>
      <c r="C46" s="159"/>
      <c r="D46" s="159"/>
      <c r="E46" s="160"/>
      <c r="F46" s="224">
        <v>880</v>
      </c>
      <c r="G46" s="225"/>
    </row>
    <row r="47" spans="1:7" s="49" customFormat="1" ht="12" customHeight="1">
      <c r="A47" s="9" t="s">
        <v>118</v>
      </c>
      <c r="B47" s="208" t="s">
        <v>156</v>
      </c>
      <c r="C47" s="208"/>
      <c r="D47" s="208"/>
      <c r="E47" s="208"/>
      <c r="F47" s="215">
        <f>E26*6%</f>
        <v>4088.787</v>
      </c>
      <c r="G47" s="215"/>
    </row>
    <row r="48" s="3" customFormat="1" ht="9.75" customHeight="1"/>
    <row r="49" spans="1:6" s="3" customFormat="1" ht="15">
      <c r="A49" s="3" t="s">
        <v>55</v>
      </c>
      <c r="C49" s="3" t="s">
        <v>49</v>
      </c>
      <c r="F49" s="3" t="s">
        <v>103</v>
      </c>
    </row>
    <row r="50" s="3" customFormat="1" ht="13.5" customHeight="1">
      <c r="F50" s="4" t="s">
        <v>215</v>
      </c>
    </row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5">
    <mergeCell ref="A11:I11"/>
    <mergeCell ref="A1:I1"/>
    <mergeCell ref="A2:I2"/>
    <mergeCell ref="A5:I5"/>
    <mergeCell ref="A10:I10"/>
    <mergeCell ref="A3:K3"/>
    <mergeCell ref="A12:I12"/>
    <mergeCell ref="A13:C13"/>
    <mergeCell ref="B43:E43"/>
    <mergeCell ref="F43:G43"/>
    <mergeCell ref="B42:E42"/>
    <mergeCell ref="F42:G42"/>
    <mergeCell ref="A38:I38"/>
    <mergeCell ref="B40:E40"/>
    <mergeCell ref="F40:G40"/>
    <mergeCell ref="B41:E41"/>
    <mergeCell ref="B47:E47"/>
    <mergeCell ref="F47:G47"/>
    <mergeCell ref="A34:C34"/>
    <mergeCell ref="B44:E44"/>
    <mergeCell ref="F44:G44"/>
    <mergeCell ref="F41:G41"/>
    <mergeCell ref="B45:E45"/>
    <mergeCell ref="F45:G45"/>
    <mergeCell ref="F46:G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8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30.140625" style="1" customWidth="1"/>
    <col min="3" max="3" width="10.140625" style="1" customWidth="1"/>
    <col min="4" max="4" width="12.28125" style="1" customWidth="1"/>
    <col min="5" max="5" width="12.8515625" style="1" customWidth="1"/>
    <col min="6" max="6" width="12.57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2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9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.75" customHeight="1"/>
    <row r="7" spans="1:6" s="3" customFormat="1" ht="16.5" customHeight="1">
      <c r="A7" s="3" t="s">
        <v>2</v>
      </c>
      <c r="F7" s="4" t="s">
        <v>80</v>
      </c>
    </row>
    <row r="8" spans="1:6" s="3" customFormat="1" ht="15">
      <c r="A8" s="3" t="s">
        <v>3</v>
      </c>
      <c r="F8" s="4" t="s">
        <v>81</v>
      </c>
    </row>
    <row r="9" s="3" customFormat="1" ht="15"/>
    <row r="10" spans="1:9" s="3" customFormat="1" ht="13.5" customHeight="1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0.5" customHeight="1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371199.7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76158.66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308320.92</v>
      </c>
      <c r="E18" s="71">
        <v>304749.01</v>
      </c>
      <c r="F18" s="71">
        <f>D18</f>
        <v>308320.92</v>
      </c>
      <c r="G18" s="72">
        <f aca="true" t="shared" si="0" ref="G18:G27">E18-D18</f>
        <v>-3571.9099999999744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95">
        <v>2.62</v>
      </c>
      <c r="D19" s="71">
        <f>D18*I19</f>
        <v>106851.95904761905</v>
      </c>
      <c r="E19" s="71">
        <f>E18*I19</f>
        <v>105614.0748941799</v>
      </c>
      <c r="F19" s="71">
        <f>D19</f>
        <v>106851.95904761905</v>
      </c>
      <c r="G19" s="72">
        <f t="shared" si="0"/>
        <v>-1237.884153439154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95">
        <v>1.33</v>
      </c>
      <c r="D20" s="71">
        <f>D18*I20</f>
        <v>54241.64333333334</v>
      </c>
      <c r="E20" s="71">
        <f>E18*I20</f>
        <v>53613.25175925927</v>
      </c>
      <c r="F20" s="71">
        <f>D20</f>
        <v>54241.64333333334</v>
      </c>
      <c r="G20" s="72">
        <f t="shared" si="0"/>
        <v>-628.3915740740704</v>
      </c>
      <c r="H20" s="15">
        <v>1.33</v>
      </c>
      <c r="I20" s="15">
        <f>H20/H18</f>
        <v>0.17592592592592596</v>
      </c>
    </row>
    <row r="21" spans="1:9" s="3" customFormat="1" ht="15.75" customHeight="1">
      <c r="A21" s="8" t="s">
        <v>20</v>
      </c>
      <c r="B21" s="9" t="s">
        <v>21</v>
      </c>
      <c r="C21" s="95">
        <v>1.22</v>
      </c>
      <c r="D21" s="71">
        <f>D18*I21</f>
        <v>49755.492380952375</v>
      </c>
      <c r="E21" s="71">
        <f>E18*I21</f>
        <v>49179.07304232804</v>
      </c>
      <c r="F21" s="71">
        <f>D21</f>
        <v>49755.492380952375</v>
      </c>
      <c r="G21" s="72">
        <f t="shared" si="0"/>
        <v>-576.4193386243351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95">
        <v>2.39</v>
      </c>
      <c r="D22" s="71">
        <f>D18*I22</f>
        <v>97471.82523809525</v>
      </c>
      <c r="E22" s="71">
        <f>E18*I22</f>
        <v>96342.61030423282</v>
      </c>
      <c r="F22" s="71">
        <f>D22</f>
        <v>97471.82523809525</v>
      </c>
      <c r="G22" s="72">
        <f t="shared" si="0"/>
        <v>-1129.2149338624295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95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95">
        <v>2.98</v>
      </c>
      <c r="D24" s="72">
        <v>121534.44</v>
      </c>
      <c r="E24" s="72">
        <v>120495.29</v>
      </c>
      <c r="F24" s="72">
        <f>D24</f>
        <v>121534.44</v>
      </c>
      <c r="G24" s="72">
        <f t="shared" si="0"/>
        <v>-1039.1500000000087</v>
      </c>
    </row>
    <row r="25" spans="1:7" ht="16.5" customHeight="1">
      <c r="A25" s="9" t="s">
        <v>29</v>
      </c>
      <c r="B25" s="9" t="s">
        <v>30</v>
      </c>
      <c r="C25" s="95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9" t="s">
        <v>133</v>
      </c>
      <c r="C26" s="95">
        <v>1.65</v>
      </c>
      <c r="D26" s="72">
        <v>67294.3</v>
      </c>
      <c r="E26" s="72">
        <v>66768.27</v>
      </c>
      <c r="F26" s="81">
        <f>F40</f>
        <v>137951.0762</v>
      </c>
      <c r="G26" s="72">
        <f t="shared" si="0"/>
        <v>-526.0299999999988</v>
      </c>
    </row>
    <row r="27" spans="1:7" s="138" customFormat="1" ht="29.25" customHeight="1">
      <c r="A27" s="135" t="s">
        <v>33</v>
      </c>
      <c r="B27" s="135" t="s">
        <v>34</v>
      </c>
      <c r="C27" s="170">
        <v>0</v>
      </c>
      <c r="D27" s="137">
        <v>17000</v>
      </c>
      <c r="E27" s="137">
        <v>14828.17</v>
      </c>
      <c r="F27" s="170">
        <v>76158</v>
      </c>
      <c r="G27" s="137">
        <f t="shared" si="0"/>
        <v>-2171.83</v>
      </c>
    </row>
    <row r="28" spans="1:7" ht="30.75" customHeight="1">
      <c r="A28" s="9" t="s">
        <v>35</v>
      </c>
      <c r="B28" s="9" t="s">
        <v>36</v>
      </c>
      <c r="C28" s="95">
        <f>SUM(C29:C32)</f>
        <v>1961.05</v>
      </c>
      <c r="D28" s="72">
        <f>SUM(D29:D32)</f>
        <v>1586376.8599999999</v>
      </c>
      <c r="E28" s="72">
        <f>SUM(E29:E32)</f>
        <v>1557765.06</v>
      </c>
      <c r="F28" s="72">
        <f>SUM(F29:F32)</f>
        <v>1586376.8599999999</v>
      </c>
      <c r="G28" s="72">
        <f>SUM(G29:G32)</f>
        <v>-28611.80000000002</v>
      </c>
    </row>
    <row r="29" spans="1:7" ht="15">
      <c r="A29" s="9" t="s">
        <v>37</v>
      </c>
      <c r="B29" s="9" t="s">
        <v>107</v>
      </c>
      <c r="C29" s="95">
        <v>4.23</v>
      </c>
      <c r="D29" s="72">
        <v>0</v>
      </c>
      <c r="E29" s="72">
        <v>19.91</v>
      </c>
      <c r="F29" s="72">
        <f>D29</f>
        <v>0</v>
      </c>
      <c r="G29" s="72">
        <f>E29-D29</f>
        <v>19.91</v>
      </c>
    </row>
    <row r="30" spans="1:7" ht="30">
      <c r="A30" s="9" t="s">
        <v>39</v>
      </c>
      <c r="B30" s="9" t="s">
        <v>184</v>
      </c>
      <c r="C30" s="95">
        <v>42.36</v>
      </c>
      <c r="D30" s="72">
        <v>386293.38</v>
      </c>
      <c r="E30" s="72">
        <v>378059.7</v>
      </c>
      <c r="F30" s="72">
        <f>D30</f>
        <v>386293.38</v>
      </c>
      <c r="G30" s="72">
        <f>E30-D30</f>
        <v>-8233.679999999993</v>
      </c>
    </row>
    <row r="31" spans="1:7" ht="14.25" customHeight="1">
      <c r="A31" s="9" t="s">
        <v>42</v>
      </c>
      <c r="B31" s="9" t="s">
        <v>40</v>
      </c>
      <c r="C31" s="95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95">
        <v>1914.46</v>
      </c>
      <c r="D32" s="72">
        <v>1200083.48</v>
      </c>
      <c r="E32" s="72">
        <v>1179685.45</v>
      </c>
      <c r="F32" s="72">
        <f>D32</f>
        <v>1200083.48</v>
      </c>
      <c r="G32" s="72">
        <f>E32-D32</f>
        <v>-20398.030000000028</v>
      </c>
    </row>
    <row r="33" spans="1:10" s="20" customFormat="1" ht="7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91">
        <f>D13+D18+D23+D24+D25+D26+D27+D28-E18-E23-E24-E25-E26-E27-E28</f>
        <v>407120.4199999999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14828.830000000002</v>
      </c>
      <c r="H36" s="40"/>
      <c r="I36" s="40"/>
    </row>
    <row r="37" spans="1:9" ht="28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6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SUM(F41:G45)</f>
        <v>137951.0762</v>
      </c>
      <c r="G40" s="219"/>
    </row>
    <row r="41" spans="1:7" ht="12.75" customHeight="1">
      <c r="A41" s="9" t="s">
        <v>16</v>
      </c>
      <c r="B41" s="197" t="s">
        <v>285</v>
      </c>
      <c r="C41" s="197"/>
      <c r="D41" s="197"/>
      <c r="E41" s="197"/>
      <c r="F41" s="198">
        <v>4949.42</v>
      </c>
      <c r="G41" s="198"/>
    </row>
    <row r="42" spans="1:7" ht="12.75" customHeight="1">
      <c r="A42" s="9" t="s">
        <v>18</v>
      </c>
      <c r="B42" s="197" t="s">
        <v>286</v>
      </c>
      <c r="C42" s="197"/>
      <c r="D42" s="197"/>
      <c r="E42" s="197"/>
      <c r="F42" s="198">
        <v>127830.56</v>
      </c>
      <c r="G42" s="198"/>
    </row>
    <row r="43" spans="1:7" ht="12.75" customHeight="1">
      <c r="A43" s="9" t="s">
        <v>20</v>
      </c>
      <c r="B43" s="197" t="s">
        <v>254</v>
      </c>
      <c r="C43" s="197"/>
      <c r="D43" s="197"/>
      <c r="E43" s="197"/>
      <c r="F43" s="198">
        <v>285</v>
      </c>
      <c r="G43" s="198"/>
    </row>
    <row r="44" spans="1:7" ht="12.75" customHeight="1">
      <c r="A44" s="9" t="s">
        <v>22</v>
      </c>
      <c r="B44" s="178" t="s">
        <v>393</v>
      </c>
      <c r="C44" s="179"/>
      <c r="D44" s="179"/>
      <c r="E44" s="180"/>
      <c r="F44" s="192">
        <v>880</v>
      </c>
      <c r="G44" s="193"/>
    </row>
    <row r="45" spans="1:7" ht="12.75" customHeight="1">
      <c r="A45" s="9" t="s">
        <v>24</v>
      </c>
      <c r="B45" s="197" t="s">
        <v>156</v>
      </c>
      <c r="C45" s="197"/>
      <c r="D45" s="197"/>
      <c r="E45" s="197"/>
      <c r="F45" s="198">
        <f>E26*6%</f>
        <v>4006.0962</v>
      </c>
      <c r="G45" s="198"/>
    </row>
    <row r="46" spans="1:7" ht="12.75" customHeight="1">
      <c r="A46" s="11" t="s">
        <v>383</v>
      </c>
      <c r="B46" s="186" t="s">
        <v>106</v>
      </c>
      <c r="C46" s="187"/>
      <c r="D46" s="187"/>
      <c r="E46" s="188"/>
      <c r="F46" s="218">
        <f>SUM(F47:G47)</f>
        <v>76158</v>
      </c>
      <c r="G46" s="219"/>
    </row>
    <row r="47" spans="1:7" ht="12.75" customHeight="1">
      <c r="A47" s="48" t="s">
        <v>105</v>
      </c>
      <c r="B47" s="207" t="s">
        <v>286</v>
      </c>
      <c r="C47" s="208"/>
      <c r="D47" s="208"/>
      <c r="E47" s="208"/>
      <c r="F47" s="215">
        <v>76158</v>
      </c>
      <c r="G47" s="215"/>
    </row>
    <row r="48" spans="2:5" ht="15">
      <c r="B48" s="13"/>
      <c r="C48" s="13"/>
      <c r="D48" s="13"/>
      <c r="E48" s="13"/>
    </row>
    <row r="49" spans="1:6" s="3" customFormat="1" ht="15">
      <c r="A49" s="3" t="s">
        <v>55</v>
      </c>
      <c r="C49" s="3" t="s">
        <v>49</v>
      </c>
      <c r="F49" s="3" t="s">
        <v>103</v>
      </c>
    </row>
    <row r="50" s="3" customFormat="1" ht="13.5" customHeight="1">
      <c r="F50" s="4" t="s">
        <v>215</v>
      </c>
    </row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8">
    <mergeCell ref="B43:E43"/>
    <mergeCell ref="F43:G43"/>
    <mergeCell ref="B42:E42"/>
    <mergeCell ref="F42:G42"/>
    <mergeCell ref="B47:E47"/>
    <mergeCell ref="F47:G47"/>
    <mergeCell ref="B44:E44"/>
    <mergeCell ref="F44:G44"/>
    <mergeCell ref="B46:E46"/>
    <mergeCell ref="F46:G46"/>
    <mergeCell ref="A34:C34"/>
    <mergeCell ref="B45:E45"/>
    <mergeCell ref="F45:G45"/>
    <mergeCell ref="A37:I37"/>
    <mergeCell ref="B39:E39"/>
    <mergeCell ref="F39:G39"/>
    <mergeCell ref="B40:E40"/>
    <mergeCell ref="F40:G40"/>
    <mergeCell ref="B41:E41"/>
    <mergeCell ref="F41:G41"/>
    <mergeCell ref="A13:C13"/>
    <mergeCell ref="A12:I12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0.28125" style="1" customWidth="1"/>
    <col min="4" max="4" width="13.57421875" style="1" customWidth="1"/>
    <col min="5" max="5" width="12.8515625" style="1" customWidth="1"/>
    <col min="6" max="6" width="12.4218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5.25" customHeight="1"/>
    <row r="7" spans="1:6" s="3" customFormat="1" ht="16.5" customHeight="1">
      <c r="A7" s="3" t="s">
        <v>2</v>
      </c>
      <c r="F7" s="4" t="s">
        <v>82</v>
      </c>
    </row>
    <row r="8" spans="1:6" s="3" customFormat="1" ht="15">
      <c r="A8" s="3" t="s">
        <v>3</v>
      </c>
      <c r="F8" s="4" t="s">
        <v>83</v>
      </c>
    </row>
    <row r="9" s="3" customFormat="1" ht="7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113073.1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13209.09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285017.04</v>
      </c>
      <c r="E18" s="71">
        <v>292121.71</v>
      </c>
      <c r="F18" s="71">
        <f aca="true" t="shared" si="0" ref="F18:F24">D18</f>
        <v>285017.04</v>
      </c>
      <c r="G18" s="72">
        <f aca="true" t="shared" si="1" ref="G18:G27">E18-D18</f>
        <v>7104.670000000042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93694.4347302384</v>
      </c>
      <c r="E19" s="71">
        <f>E18*I19</f>
        <v>96029.97242158094</v>
      </c>
      <c r="F19" s="71">
        <f t="shared" si="0"/>
        <v>93694.4347302384</v>
      </c>
      <c r="G19" s="72">
        <f t="shared" si="1"/>
        <v>2335.5376913425425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47562.442057716435</v>
      </c>
      <c r="E20" s="71">
        <f>E18*I20</f>
        <v>48748.03943538269</v>
      </c>
      <c r="F20" s="71">
        <f t="shared" si="0"/>
        <v>47562.442057716435</v>
      </c>
      <c r="G20" s="72">
        <f t="shared" si="1"/>
        <v>1185.5973776662577</v>
      </c>
      <c r="H20" s="32">
        <v>1.33</v>
      </c>
      <c r="I20" s="15">
        <f>H20/H18</f>
        <v>0.1668757841907152</v>
      </c>
    </row>
    <row r="21" spans="1:9" s="3" customFormat="1" ht="15" customHeight="1">
      <c r="A21" s="8" t="s">
        <v>20</v>
      </c>
      <c r="B21" s="9" t="s">
        <v>21</v>
      </c>
      <c r="C21" s="73">
        <v>1.63</v>
      </c>
      <c r="D21" s="71">
        <f>D18*I21</f>
        <v>58290.81244667502</v>
      </c>
      <c r="E21" s="71">
        <f>E18*I21</f>
        <v>59743.837804266</v>
      </c>
      <c r="F21" s="71">
        <f t="shared" si="0"/>
        <v>58290.81244667502</v>
      </c>
      <c r="G21" s="72">
        <f t="shared" si="1"/>
        <v>1453.0253575909737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85469.35076537014</v>
      </c>
      <c r="E22" s="71">
        <f>E18*I22</f>
        <v>87599.8603387704</v>
      </c>
      <c r="F22" s="71">
        <f t="shared" si="0"/>
        <v>85469.35076537014</v>
      </c>
      <c r="G22" s="72">
        <f t="shared" si="1"/>
        <v>2130.509573400268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3.15</v>
      </c>
      <c r="D23" s="72">
        <v>111755.13</v>
      </c>
      <c r="E23" s="72">
        <v>112421.24</v>
      </c>
      <c r="F23" s="72">
        <f t="shared" si="0"/>
        <v>111755.13</v>
      </c>
      <c r="G23" s="72">
        <f t="shared" si="1"/>
        <v>666.1100000000006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106568.52</v>
      </c>
      <c r="E24" s="72">
        <v>109928.94</v>
      </c>
      <c r="F24" s="72">
        <f t="shared" si="0"/>
        <v>106568.52</v>
      </c>
      <c r="G24" s="72">
        <f t="shared" si="1"/>
        <v>3360.4199999999983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65085.24</v>
      </c>
      <c r="E26" s="72">
        <v>66839.32</v>
      </c>
      <c r="F26" s="81">
        <f>F40</f>
        <v>316889.6292</v>
      </c>
      <c r="G26" s="72">
        <f t="shared" si="1"/>
        <v>1754.080000000009</v>
      </c>
    </row>
    <row r="27" spans="1:7" ht="29.25" customHeight="1">
      <c r="A27" s="9" t="s">
        <v>33</v>
      </c>
      <c r="B27" s="9" t="s">
        <v>34</v>
      </c>
      <c r="C27" s="74">
        <v>1.5</v>
      </c>
      <c r="D27" s="72">
        <v>0</v>
      </c>
      <c r="E27" s="72">
        <v>496.37</v>
      </c>
      <c r="F27" s="81">
        <v>0</v>
      </c>
      <c r="G27" s="72">
        <f t="shared" si="1"/>
        <v>496.37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1638821.07</v>
      </c>
      <c r="E28" s="72">
        <f>SUM(E29:E32)</f>
        <v>1641645.5699999998</v>
      </c>
      <c r="F28" s="72">
        <f>SUM(F29:F32)</f>
        <v>1638821.07</v>
      </c>
      <c r="G28" s="72">
        <f>SUM(G29:G32)</f>
        <v>2824.499999999951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79.24</v>
      </c>
      <c r="F29" s="72">
        <v>0</v>
      </c>
      <c r="G29" s="72">
        <f>E29-D29</f>
        <v>79.24</v>
      </c>
    </row>
    <row r="30" spans="1:7" ht="30">
      <c r="A30" s="9" t="s">
        <v>39</v>
      </c>
      <c r="B30" s="9" t="s">
        <v>184</v>
      </c>
      <c r="C30" s="73">
        <v>42.36</v>
      </c>
      <c r="D30" s="72">
        <v>207204.28</v>
      </c>
      <c r="E30" s="72">
        <v>213683.28</v>
      </c>
      <c r="F30" s="72">
        <f>D30</f>
        <v>207204.28</v>
      </c>
      <c r="G30" s="72">
        <f>E30-D30</f>
        <v>6479</v>
      </c>
    </row>
    <row r="31" spans="1:7" s="138" customFormat="1" ht="30">
      <c r="A31" s="135" t="s">
        <v>42</v>
      </c>
      <c r="B31" s="135" t="s">
        <v>189</v>
      </c>
      <c r="C31" s="162">
        <v>164.51</v>
      </c>
      <c r="D31" s="137">
        <v>379310.51</v>
      </c>
      <c r="E31" s="137">
        <v>370798.06</v>
      </c>
      <c r="F31" s="137">
        <f>D31</f>
        <v>379310.51</v>
      </c>
      <c r="G31" s="137">
        <f>E31-D31</f>
        <v>-8512.450000000012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1052306.28</v>
      </c>
      <c r="E32" s="72">
        <v>1057084.99</v>
      </c>
      <c r="F32" s="72">
        <f>D32</f>
        <v>1052306.28</v>
      </c>
      <c r="G32" s="72">
        <f>E32-D32</f>
        <v>4778.709999999963</v>
      </c>
    </row>
    <row r="33" spans="1:10" s="20" customFormat="1" ht="4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96866.95000000019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13705.460000000001</v>
      </c>
      <c r="H36" s="40"/>
      <c r="I36" s="40"/>
    </row>
    <row r="37" spans="1:9" ht="27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6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SUM(F41:G49)</f>
        <v>316889.6292</v>
      </c>
      <c r="G40" s="219"/>
    </row>
    <row r="41" spans="1:7" ht="12.75" customHeight="1">
      <c r="A41" s="9" t="s">
        <v>16</v>
      </c>
      <c r="B41" s="197" t="s">
        <v>287</v>
      </c>
      <c r="C41" s="197"/>
      <c r="D41" s="197"/>
      <c r="E41" s="197"/>
      <c r="F41" s="198">
        <v>15479.68</v>
      </c>
      <c r="G41" s="198"/>
    </row>
    <row r="42" spans="1:7" ht="12.75" customHeight="1">
      <c r="A42" s="9" t="s">
        <v>18</v>
      </c>
      <c r="B42" s="197" t="s">
        <v>287</v>
      </c>
      <c r="C42" s="197"/>
      <c r="D42" s="197"/>
      <c r="E42" s="197"/>
      <c r="F42" s="198">
        <v>15210.48</v>
      </c>
      <c r="G42" s="198"/>
    </row>
    <row r="43" spans="1:7" ht="12.75" customHeight="1">
      <c r="A43" s="9" t="s">
        <v>20</v>
      </c>
      <c r="B43" s="197" t="s">
        <v>288</v>
      </c>
      <c r="C43" s="197"/>
      <c r="D43" s="197"/>
      <c r="E43" s="197"/>
      <c r="F43" s="198">
        <v>12585.96</v>
      </c>
      <c r="G43" s="198"/>
    </row>
    <row r="44" spans="1:7" ht="12.75" customHeight="1">
      <c r="A44" s="9" t="s">
        <v>22</v>
      </c>
      <c r="B44" s="178" t="s">
        <v>289</v>
      </c>
      <c r="C44" s="179"/>
      <c r="D44" s="179"/>
      <c r="E44" s="180"/>
      <c r="F44" s="192">
        <v>4516.01</v>
      </c>
      <c r="G44" s="193"/>
    </row>
    <row r="45" spans="1:7" ht="12.75" customHeight="1">
      <c r="A45" s="9" t="s">
        <v>24</v>
      </c>
      <c r="B45" s="178" t="s">
        <v>187</v>
      </c>
      <c r="C45" s="179"/>
      <c r="D45" s="179"/>
      <c r="E45" s="180"/>
      <c r="F45" s="192">
        <v>245185.69</v>
      </c>
      <c r="G45" s="193"/>
    </row>
    <row r="46" spans="1:7" ht="12.75" customHeight="1">
      <c r="A46" s="9" t="s">
        <v>118</v>
      </c>
      <c r="B46" s="178" t="s">
        <v>254</v>
      </c>
      <c r="C46" s="179"/>
      <c r="D46" s="179"/>
      <c r="E46" s="180"/>
      <c r="F46" s="192">
        <v>275</v>
      </c>
      <c r="G46" s="193"/>
    </row>
    <row r="47" spans="1:7" ht="12.75" customHeight="1">
      <c r="A47" s="9" t="s">
        <v>119</v>
      </c>
      <c r="B47" s="178" t="s">
        <v>290</v>
      </c>
      <c r="C47" s="179"/>
      <c r="D47" s="179"/>
      <c r="E47" s="180"/>
      <c r="F47" s="192">
        <v>19406.45</v>
      </c>
      <c r="G47" s="193"/>
    </row>
    <row r="48" spans="1:7" ht="12.75" customHeight="1">
      <c r="A48" s="9" t="s">
        <v>134</v>
      </c>
      <c r="B48" s="92" t="s">
        <v>393</v>
      </c>
      <c r="C48" s="93"/>
      <c r="D48" s="93"/>
      <c r="E48" s="94"/>
      <c r="F48" s="192">
        <v>220</v>
      </c>
      <c r="G48" s="193"/>
    </row>
    <row r="49" spans="1:7" ht="12.75" customHeight="1">
      <c r="A49" s="9" t="s">
        <v>135</v>
      </c>
      <c r="B49" s="197" t="s">
        <v>156</v>
      </c>
      <c r="C49" s="197"/>
      <c r="D49" s="197"/>
      <c r="E49" s="197"/>
      <c r="F49" s="198">
        <f>E26*6%</f>
        <v>4010.3592000000003</v>
      </c>
      <c r="G49" s="198"/>
    </row>
    <row r="50" spans="1:7" ht="12.75" customHeight="1">
      <c r="A50" s="50"/>
      <c r="B50" s="84"/>
      <c r="C50" s="84"/>
      <c r="D50" s="84"/>
      <c r="E50" s="84"/>
      <c r="F50" s="85"/>
      <c r="G50" s="85"/>
    </row>
    <row r="51" spans="1:7" ht="12.75" customHeight="1">
      <c r="A51" s="50"/>
      <c r="B51" s="84"/>
      <c r="C51" s="84"/>
      <c r="D51" s="84"/>
      <c r="E51" s="84"/>
      <c r="F51" s="85"/>
      <c r="G51" s="85"/>
    </row>
    <row r="52" spans="2:5" ht="15">
      <c r="B52" s="13"/>
      <c r="C52" s="13"/>
      <c r="D52" s="13"/>
      <c r="E52" s="13"/>
    </row>
    <row r="53" spans="1:6" s="3" customFormat="1" ht="15">
      <c r="A53" s="3" t="s">
        <v>55</v>
      </c>
      <c r="C53" s="3" t="s">
        <v>49</v>
      </c>
      <c r="F53" s="3" t="s">
        <v>103</v>
      </c>
    </row>
    <row r="54" s="3" customFormat="1" ht="13.5" customHeight="1">
      <c r="F54" s="4" t="s">
        <v>215</v>
      </c>
    </row>
    <row r="55" s="3" customFormat="1" ht="15">
      <c r="A55" s="3" t="s">
        <v>50</v>
      </c>
    </row>
    <row r="56" spans="3:7" s="3" customFormat="1" ht="15">
      <c r="C56" s="14" t="s">
        <v>51</v>
      </c>
      <c r="E56" s="14"/>
      <c r="F56" s="14"/>
      <c r="G56" s="14"/>
    </row>
    <row r="57" s="3" customFormat="1" ht="15"/>
    <row r="58" s="3" customFormat="1" ht="15"/>
  </sheetData>
  <sheetProtection/>
  <mergeCells count="31">
    <mergeCell ref="B41:E41"/>
    <mergeCell ref="F41:G41"/>
    <mergeCell ref="B40:E40"/>
    <mergeCell ref="F39:G39"/>
    <mergeCell ref="F40:G40"/>
    <mergeCell ref="A1:I1"/>
    <mergeCell ref="A2:I2"/>
    <mergeCell ref="A5:I5"/>
    <mergeCell ref="A10:I10"/>
    <mergeCell ref="A3:K3"/>
    <mergeCell ref="A11:I11"/>
    <mergeCell ref="A12:I12"/>
    <mergeCell ref="A37:I37"/>
    <mergeCell ref="B39:E39"/>
    <mergeCell ref="A13:C13"/>
    <mergeCell ref="A34:C34"/>
    <mergeCell ref="B42:E42"/>
    <mergeCell ref="F42:G42"/>
    <mergeCell ref="B43:E43"/>
    <mergeCell ref="F43:G43"/>
    <mergeCell ref="B49:E49"/>
    <mergeCell ref="F49:G49"/>
    <mergeCell ref="F48:G48"/>
    <mergeCell ref="B44:E44"/>
    <mergeCell ref="F44:G44"/>
    <mergeCell ref="B46:E46"/>
    <mergeCell ref="F46:G46"/>
    <mergeCell ref="F45:G45"/>
    <mergeCell ref="B45:E45"/>
    <mergeCell ref="B47:E47"/>
    <mergeCell ref="F47:G47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A45" sqref="A45"/>
    </sheetView>
  </sheetViews>
  <sheetFormatPr defaultColWidth="9.140625" defaultRowHeight="15" outlineLevelCol="1"/>
  <cols>
    <col min="1" max="1" width="4.7109375" style="1" customWidth="1"/>
    <col min="2" max="2" width="34.8515625" style="1" customWidth="1"/>
    <col min="3" max="3" width="10.28125" style="1" customWidth="1"/>
    <col min="4" max="4" width="12.140625" style="1" customWidth="1"/>
    <col min="5" max="5" width="12.57421875" style="1" customWidth="1"/>
    <col min="6" max="6" width="12.71093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84</v>
      </c>
    </row>
    <row r="8" spans="1:6" s="3" customFormat="1" ht="15">
      <c r="A8" s="3" t="s">
        <v>3</v>
      </c>
      <c r="F8" s="4" t="s">
        <v>85</v>
      </c>
    </row>
    <row r="9" s="3" customFormat="1" ht="7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283653.78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13760.64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164901.72</v>
      </c>
      <c r="E18" s="71">
        <v>160487.11</v>
      </c>
      <c r="F18" s="71">
        <f>D18</f>
        <v>164901.72</v>
      </c>
      <c r="G18" s="72">
        <f aca="true" t="shared" si="0" ref="G18:G26">E18-D18</f>
        <v>-4414.610000000015</v>
      </c>
      <c r="H18" s="15">
        <v>7.56</v>
      </c>
      <c r="I18" s="15"/>
    </row>
    <row r="19" spans="1:9" s="3" customFormat="1" ht="16.5" customHeight="1">
      <c r="A19" s="8" t="s">
        <v>16</v>
      </c>
      <c r="B19" s="9" t="s">
        <v>17</v>
      </c>
      <c r="C19" s="73">
        <v>2.62</v>
      </c>
      <c r="D19" s="71">
        <f>D18*I19</f>
        <v>57148.479682539684</v>
      </c>
      <c r="E19" s="71">
        <f>E18*I19</f>
        <v>55618.5487037037</v>
      </c>
      <c r="F19" s="71">
        <f>D19</f>
        <v>57148.479682539684</v>
      </c>
      <c r="G19" s="72">
        <f t="shared" si="0"/>
        <v>-1529.9309788359824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29010.487777777784</v>
      </c>
      <c r="E20" s="71">
        <f>E18*I20</f>
        <v>28233.84342592593</v>
      </c>
      <c r="F20" s="71">
        <f>D20</f>
        <v>29010.487777777784</v>
      </c>
      <c r="G20" s="72">
        <f t="shared" si="0"/>
        <v>-776.6443518518536</v>
      </c>
      <c r="H20" s="15">
        <v>1.33</v>
      </c>
      <c r="I20" s="15">
        <f>H20/H18</f>
        <v>0.17592592592592596</v>
      </c>
    </row>
    <row r="21" spans="1:9" s="3" customFormat="1" ht="16.5" customHeight="1">
      <c r="A21" s="8" t="s">
        <v>20</v>
      </c>
      <c r="B21" s="9" t="s">
        <v>21</v>
      </c>
      <c r="C21" s="73">
        <v>1.22</v>
      </c>
      <c r="D21" s="71">
        <f>D18*I21</f>
        <v>26611.124126984127</v>
      </c>
      <c r="E21" s="71">
        <f>E18*I21</f>
        <v>25898.713518518514</v>
      </c>
      <c r="F21" s="71">
        <f>D21</f>
        <v>26611.124126984127</v>
      </c>
      <c r="G21" s="72">
        <f t="shared" si="0"/>
        <v>-712.4106084656123</v>
      </c>
      <c r="H21" s="15">
        <v>1.22</v>
      </c>
      <c r="I21" s="15">
        <f>H21/H18</f>
        <v>0.16137566137566137</v>
      </c>
    </row>
    <row r="22" spans="1:9" s="3" customFormat="1" ht="15.75" customHeight="1">
      <c r="A22" s="8" t="s">
        <v>22</v>
      </c>
      <c r="B22" s="9" t="s">
        <v>23</v>
      </c>
      <c r="C22" s="73">
        <v>2.39</v>
      </c>
      <c r="D22" s="71">
        <f>D18*I22</f>
        <v>52131.62841269842</v>
      </c>
      <c r="E22" s="71">
        <f>E18*I22</f>
        <v>50736.00435185185</v>
      </c>
      <c r="F22" s="71">
        <f>D22</f>
        <v>52131.62841269842</v>
      </c>
      <c r="G22" s="72">
        <f t="shared" si="0"/>
        <v>-1395.6240608465669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65001.24</v>
      </c>
      <c r="E24" s="72">
        <v>66152.99</v>
      </c>
      <c r="F24" s="72">
        <f>D24</f>
        <v>65001.24</v>
      </c>
      <c r="G24" s="72">
        <f t="shared" si="0"/>
        <v>1151.7500000000073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35991.72</v>
      </c>
      <c r="E26" s="72">
        <v>37168.06</v>
      </c>
      <c r="F26" s="81">
        <f>F40</f>
        <v>6172.2336</v>
      </c>
      <c r="G26" s="72">
        <f t="shared" si="0"/>
        <v>1176.3399999999965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>E27-D27</f>
        <v>0</v>
      </c>
    </row>
    <row r="28" spans="1:7" ht="16.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904379.92</v>
      </c>
      <c r="E28" s="72">
        <f>SUM(E29:E32)</f>
        <v>878703.2000000001</v>
      </c>
      <c r="F28" s="72">
        <f>SUM(F29:F32)</f>
        <v>904379.92</v>
      </c>
      <c r="G28" s="72">
        <f>SUM(G29:G32)</f>
        <v>-25676.72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143.44</v>
      </c>
      <c r="F29" s="72">
        <f>D29</f>
        <v>0</v>
      </c>
      <c r="G29" s="72">
        <f>E29-D29</f>
        <v>143.44</v>
      </c>
    </row>
    <row r="30" spans="1:7" ht="30">
      <c r="A30" s="9" t="s">
        <v>39</v>
      </c>
      <c r="B30" s="9" t="s">
        <v>184</v>
      </c>
      <c r="C30" s="73">
        <v>42.36</v>
      </c>
      <c r="D30" s="72">
        <v>267029.52</v>
      </c>
      <c r="E30" s="72">
        <v>257020.72</v>
      </c>
      <c r="F30" s="72">
        <f>D30</f>
        <v>267029.52</v>
      </c>
      <c r="G30" s="72">
        <f>E30-D30</f>
        <v>-10008.800000000017</v>
      </c>
    </row>
    <row r="31" spans="1:7" s="138" customFormat="1" ht="14.25" customHeight="1">
      <c r="A31" s="135" t="s">
        <v>42</v>
      </c>
      <c r="B31" s="135" t="s">
        <v>40</v>
      </c>
      <c r="C31" s="140">
        <v>0</v>
      </c>
      <c r="D31" s="137">
        <v>0</v>
      </c>
      <c r="E31" s="137">
        <v>0</v>
      </c>
      <c r="F31" s="137">
        <f>D31</f>
        <v>0</v>
      </c>
      <c r="G31" s="137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637350.4</v>
      </c>
      <c r="E32" s="72">
        <v>621539.04</v>
      </c>
      <c r="F32" s="72">
        <f>D32</f>
        <v>637350.4</v>
      </c>
      <c r="G32" s="72">
        <f>E32-D32</f>
        <v>-15811.359999999986</v>
      </c>
    </row>
    <row r="33" spans="1:10" s="20" customFormat="1" ht="6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311417.0199999999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13760.64</v>
      </c>
      <c r="H36" s="40"/>
      <c r="I36" s="40"/>
    </row>
    <row r="37" spans="1:9" ht="28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4.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SUM(F41:G44)</f>
        <v>6172.2336</v>
      </c>
      <c r="G40" s="219"/>
    </row>
    <row r="41" spans="1:7" ht="12.75" customHeight="1">
      <c r="A41" s="9" t="s">
        <v>16</v>
      </c>
      <c r="B41" s="197" t="s">
        <v>291</v>
      </c>
      <c r="C41" s="197"/>
      <c r="D41" s="197"/>
      <c r="E41" s="197"/>
      <c r="F41" s="238">
        <v>3392.15</v>
      </c>
      <c r="G41" s="238"/>
    </row>
    <row r="42" spans="1:7" ht="12.75" customHeight="1">
      <c r="A42" s="9" t="s">
        <v>18</v>
      </c>
      <c r="B42" s="197" t="s">
        <v>254</v>
      </c>
      <c r="C42" s="197"/>
      <c r="D42" s="197"/>
      <c r="E42" s="197"/>
      <c r="F42" s="238">
        <v>110</v>
      </c>
      <c r="G42" s="238"/>
    </row>
    <row r="43" spans="1:7" ht="12.75" customHeight="1">
      <c r="A43" s="9" t="s">
        <v>20</v>
      </c>
      <c r="B43" s="178" t="s">
        <v>393</v>
      </c>
      <c r="C43" s="179"/>
      <c r="D43" s="179"/>
      <c r="E43" s="180"/>
      <c r="F43" s="239">
        <v>440</v>
      </c>
      <c r="G43" s="240"/>
    </row>
    <row r="44" spans="1:7" ht="12.75" customHeight="1">
      <c r="A44" s="9" t="s">
        <v>22</v>
      </c>
      <c r="B44" s="197" t="s">
        <v>156</v>
      </c>
      <c r="C44" s="197"/>
      <c r="D44" s="197"/>
      <c r="E44" s="197"/>
      <c r="F44" s="238">
        <f>E26*6%</f>
        <v>2230.0836</v>
      </c>
      <c r="G44" s="238"/>
    </row>
    <row r="45" spans="1:7" ht="12.75" customHeight="1">
      <c r="A45" s="11" t="s">
        <v>383</v>
      </c>
      <c r="B45" s="186" t="s">
        <v>106</v>
      </c>
      <c r="C45" s="187"/>
      <c r="D45" s="187"/>
      <c r="E45" s="188"/>
      <c r="F45" s="218">
        <f>SUM(F46:G47)</f>
        <v>1060817.91</v>
      </c>
      <c r="G45" s="219"/>
    </row>
    <row r="46" spans="1:7" ht="12.75" customHeight="1">
      <c r="A46" s="48" t="s">
        <v>105</v>
      </c>
      <c r="B46" s="207" t="s">
        <v>386</v>
      </c>
      <c r="C46" s="208"/>
      <c r="D46" s="208"/>
      <c r="E46" s="208"/>
      <c r="F46" s="215">
        <v>970743.82</v>
      </c>
      <c r="G46" s="215"/>
    </row>
    <row r="47" spans="1:7" ht="12.75" customHeight="1">
      <c r="A47" s="9" t="s">
        <v>117</v>
      </c>
      <c r="B47" s="221" t="s">
        <v>387</v>
      </c>
      <c r="C47" s="222"/>
      <c r="D47" s="222"/>
      <c r="E47" s="223"/>
      <c r="F47" s="224">
        <v>90074.09</v>
      </c>
      <c r="G47" s="225"/>
    </row>
    <row r="48" spans="1:7" ht="12.75" customHeight="1">
      <c r="A48" s="3"/>
      <c r="B48" s="3"/>
      <c r="C48" s="3"/>
      <c r="D48" s="3"/>
      <c r="E48" s="3"/>
      <c r="F48" s="3"/>
      <c r="G48" s="3"/>
    </row>
    <row r="49" s="3" customFormat="1" ht="6" customHeight="1"/>
    <row r="50" spans="1:6" s="3" customFormat="1" ht="15">
      <c r="A50" s="3" t="s">
        <v>55</v>
      </c>
      <c r="C50" s="3" t="s">
        <v>49</v>
      </c>
      <c r="F50" s="3" t="s">
        <v>103</v>
      </c>
    </row>
    <row r="51" s="3" customFormat="1" ht="13.5" customHeight="1">
      <c r="F51" s="4" t="s">
        <v>215</v>
      </c>
    </row>
    <row r="52" s="3" customFormat="1" ht="15">
      <c r="A52" s="3" t="s">
        <v>50</v>
      </c>
    </row>
    <row r="53" spans="3:7" s="3" customFormat="1" ht="12" customHeight="1">
      <c r="C53" s="14" t="s">
        <v>51</v>
      </c>
      <c r="E53" s="14"/>
      <c r="F53" s="14"/>
      <c r="G53" s="14"/>
    </row>
    <row r="54" s="3" customFormat="1" ht="15"/>
    <row r="55" s="3" customFormat="1" ht="15"/>
  </sheetData>
  <sheetProtection/>
  <mergeCells count="28">
    <mergeCell ref="B47:E47"/>
    <mergeCell ref="F47:G47"/>
    <mergeCell ref="B45:E45"/>
    <mergeCell ref="F45:G45"/>
    <mergeCell ref="B46:E46"/>
    <mergeCell ref="F46:G46"/>
    <mergeCell ref="A12:I12"/>
    <mergeCell ref="A37:I37"/>
    <mergeCell ref="B39:E39"/>
    <mergeCell ref="F39:G39"/>
    <mergeCell ref="A13:C13"/>
    <mergeCell ref="A34:C34"/>
    <mergeCell ref="A11:I11"/>
    <mergeCell ref="A1:I1"/>
    <mergeCell ref="A2:I2"/>
    <mergeCell ref="A5:I5"/>
    <mergeCell ref="A10:I10"/>
    <mergeCell ref="A3:K3"/>
    <mergeCell ref="B44:E44"/>
    <mergeCell ref="F44:G44"/>
    <mergeCell ref="F40:G40"/>
    <mergeCell ref="B41:E41"/>
    <mergeCell ref="F41:G41"/>
    <mergeCell ref="B42:E42"/>
    <mergeCell ref="F42:G42"/>
    <mergeCell ref="B40:E40"/>
    <mergeCell ref="B43:E43"/>
    <mergeCell ref="F43:G43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0">
      <selection activeCell="F51" sqref="F51:G51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1.140625" style="1" customWidth="1"/>
    <col min="4" max="4" width="13.57421875" style="1" customWidth="1"/>
    <col min="5" max="5" width="12.140625" style="1" customWidth="1"/>
    <col min="6" max="6" width="12.710937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6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5.25" customHeight="1"/>
    <row r="7" spans="1:6" s="3" customFormat="1" ht="16.5" customHeight="1">
      <c r="A7" s="3" t="s">
        <v>2</v>
      </c>
      <c r="F7" s="4" t="s">
        <v>86</v>
      </c>
    </row>
    <row r="8" spans="1:6" s="3" customFormat="1" ht="15">
      <c r="A8" s="3" t="s">
        <v>3</v>
      </c>
      <c r="F8" s="4" t="s">
        <v>87</v>
      </c>
    </row>
    <row r="9" s="3" customFormat="1" ht="6.7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1176.5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5572.86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33402.64</v>
      </c>
      <c r="E18" s="71">
        <v>32989.13</v>
      </c>
      <c r="F18" s="71">
        <f>D18</f>
        <v>33402.64</v>
      </c>
      <c r="G18" s="72">
        <f aca="true" t="shared" si="0" ref="G18:G27">E18-D18</f>
        <v>-413.51000000000204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11576.047195767196</v>
      </c>
      <c r="E19" s="71">
        <f>E18*I19</f>
        <v>11432.740820105819</v>
      </c>
      <c r="F19" s="71">
        <f>D19</f>
        <v>11576.047195767196</v>
      </c>
      <c r="G19" s="72">
        <f t="shared" si="0"/>
        <v>-143.3063756613774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5876.390370370372</v>
      </c>
      <c r="E20" s="71">
        <f>E18*I20</f>
        <v>5803.643240740741</v>
      </c>
      <c r="F20" s="71">
        <f>D20</f>
        <v>5876.390370370372</v>
      </c>
      <c r="G20" s="72">
        <f t="shared" si="0"/>
        <v>-72.74712962963076</v>
      </c>
      <c r="H20" s="15">
        <v>1.33</v>
      </c>
      <c r="I20" s="15">
        <f>H20/H18</f>
        <v>0.17592592592592596</v>
      </c>
    </row>
    <row r="21" spans="1:9" s="3" customFormat="1" ht="16.5" customHeight="1">
      <c r="A21" s="8" t="s">
        <v>20</v>
      </c>
      <c r="B21" s="9" t="s">
        <v>21</v>
      </c>
      <c r="C21" s="73">
        <v>1.22</v>
      </c>
      <c r="D21" s="71">
        <f>D18*I21</f>
        <v>5390.373121693121</v>
      </c>
      <c r="E21" s="71">
        <f>E18*I21</f>
        <v>5323.642671957671</v>
      </c>
      <c r="F21" s="71">
        <f>D21</f>
        <v>5390.373121693121</v>
      </c>
      <c r="G21" s="72">
        <f t="shared" si="0"/>
        <v>-66.73044973544984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10559.829312169313</v>
      </c>
      <c r="E22" s="71">
        <f>E18*I22</f>
        <v>10429.103267195767</v>
      </c>
      <c r="F22" s="71">
        <f>D22</f>
        <v>10559.829312169313</v>
      </c>
      <c r="G22" s="72">
        <f t="shared" si="0"/>
        <v>-130.72604497354587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13295.52</v>
      </c>
      <c r="E24" s="72">
        <v>13122.46</v>
      </c>
      <c r="F24" s="72">
        <f>D24</f>
        <v>13295.52</v>
      </c>
      <c r="G24" s="72">
        <f t="shared" si="0"/>
        <v>-173.0600000000013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7235.42</v>
      </c>
      <c r="E26" s="72">
        <v>7149.46</v>
      </c>
      <c r="F26" s="72">
        <f>F41</f>
        <v>16182.017600000001</v>
      </c>
      <c r="G26" s="72">
        <f t="shared" si="0"/>
        <v>-85.96000000000004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72">
        <v>0</v>
      </c>
      <c r="G27" s="72">
        <f t="shared" si="0"/>
        <v>0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129154.29999999999</v>
      </c>
      <c r="E28" s="72">
        <f>SUM(E29:E32)</f>
        <v>128838.68</v>
      </c>
      <c r="F28" s="72">
        <f>SUM(F29:F32)</f>
        <v>129154.29999999999</v>
      </c>
      <c r="G28" s="72">
        <f>SUM(G29:G32)</f>
        <v>-315.6200000000026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</v>
      </c>
      <c r="F29" s="72">
        <f>D29</f>
        <v>0</v>
      </c>
      <c r="G29" s="72">
        <f>E29-D29</f>
        <v>0</v>
      </c>
    </row>
    <row r="30" spans="1:7" ht="30">
      <c r="A30" s="9" t="s">
        <v>39</v>
      </c>
      <c r="B30" s="9" t="s">
        <v>184</v>
      </c>
      <c r="C30" s="73">
        <v>42.36</v>
      </c>
      <c r="D30" s="72">
        <v>34474.29</v>
      </c>
      <c r="E30" s="72">
        <v>34162.28</v>
      </c>
      <c r="F30" s="72">
        <f>D30</f>
        <v>34474.29</v>
      </c>
      <c r="G30" s="72">
        <f>E30-D30</f>
        <v>-312.01000000000204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94680.01</v>
      </c>
      <c r="E32" s="72">
        <v>94676.4</v>
      </c>
      <c r="F32" s="72">
        <f>D32</f>
        <v>94680.01</v>
      </c>
      <c r="G32" s="72">
        <f>E32-D32</f>
        <v>-3.610000000000582</v>
      </c>
    </row>
    <row r="33" spans="1:10" s="20" customFormat="1" ht="6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2164.6500000000087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5572.86</v>
      </c>
      <c r="H36" s="40"/>
      <c r="I36" s="40"/>
    </row>
    <row r="37" spans="2:5" ht="4.5" customHeight="1">
      <c r="B37" s="13"/>
      <c r="C37" s="13"/>
      <c r="D37" s="13"/>
      <c r="E37" s="13"/>
    </row>
    <row r="38" spans="1:9" ht="26.2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4.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4.25" customHeight="1">
      <c r="A41" s="11" t="s">
        <v>47</v>
      </c>
      <c r="B41" s="186" t="s">
        <v>128</v>
      </c>
      <c r="C41" s="187"/>
      <c r="D41" s="187"/>
      <c r="E41" s="188"/>
      <c r="F41" s="218">
        <f>SUM(F42:L48)</f>
        <v>16182.017600000001</v>
      </c>
      <c r="G41" s="219"/>
    </row>
    <row r="42" spans="1:7" s="49" customFormat="1" ht="14.25" customHeight="1">
      <c r="A42" s="48" t="s">
        <v>16</v>
      </c>
      <c r="B42" s="207" t="s">
        <v>279</v>
      </c>
      <c r="C42" s="208"/>
      <c r="D42" s="208"/>
      <c r="E42" s="208"/>
      <c r="F42" s="215">
        <v>2508.2</v>
      </c>
      <c r="G42" s="215"/>
    </row>
    <row r="43" spans="1:7" s="49" customFormat="1" ht="14.25" customHeight="1">
      <c r="A43" s="9" t="s">
        <v>18</v>
      </c>
      <c r="B43" s="221" t="s">
        <v>292</v>
      </c>
      <c r="C43" s="222"/>
      <c r="D43" s="222"/>
      <c r="E43" s="223"/>
      <c r="F43" s="224">
        <v>1155.03</v>
      </c>
      <c r="G43" s="225"/>
    </row>
    <row r="44" spans="1:7" s="49" customFormat="1" ht="14.25" customHeight="1">
      <c r="A44" s="9" t="s">
        <v>20</v>
      </c>
      <c r="B44" s="221" t="s">
        <v>293</v>
      </c>
      <c r="C44" s="222"/>
      <c r="D44" s="222"/>
      <c r="E44" s="223"/>
      <c r="F44" s="224">
        <v>10604.79</v>
      </c>
      <c r="G44" s="225"/>
    </row>
    <row r="45" spans="1:7" s="49" customFormat="1" ht="14.25" customHeight="1">
      <c r="A45" s="9" t="s">
        <v>22</v>
      </c>
      <c r="B45" s="221" t="s">
        <v>254</v>
      </c>
      <c r="C45" s="222"/>
      <c r="D45" s="222"/>
      <c r="E45" s="223"/>
      <c r="F45" s="224">
        <v>110</v>
      </c>
      <c r="G45" s="225"/>
    </row>
    <row r="46" spans="1:7" s="49" customFormat="1" ht="14.25" customHeight="1">
      <c r="A46" s="9" t="s">
        <v>24</v>
      </c>
      <c r="B46" s="221" t="s">
        <v>405</v>
      </c>
      <c r="C46" s="222"/>
      <c r="D46" s="222"/>
      <c r="E46" s="223"/>
      <c r="F46" s="224">
        <v>1155.03</v>
      </c>
      <c r="G46" s="225"/>
    </row>
    <row r="47" spans="1:7" s="49" customFormat="1" ht="14.25" customHeight="1">
      <c r="A47" s="9" t="s">
        <v>118</v>
      </c>
      <c r="B47" s="221" t="s">
        <v>393</v>
      </c>
      <c r="C47" s="222"/>
      <c r="D47" s="222"/>
      <c r="E47" s="223"/>
      <c r="F47" s="224">
        <v>220</v>
      </c>
      <c r="G47" s="225"/>
    </row>
    <row r="48" spans="1:7" s="49" customFormat="1" ht="14.25" customHeight="1">
      <c r="A48" s="9" t="s">
        <v>119</v>
      </c>
      <c r="B48" s="208" t="s">
        <v>156</v>
      </c>
      <c r="C48" s="208"/>
      <c r="D48" s="208"/>
      <c r="E48" s="208"/>
      <c r="F48" s="215">
        <f>E26*6%</f>
        <v>428.9676</v>
      </c>
      <c r="G48" s="215"/>
    </row>
    <row r="49" spans="1:7" s="49" customFormat="1" ht="14.25" customHeight="1">
      <c r="A49" s="11" t="s">
        <v>383</v>
      </c>
      <c r="B49" s="186" t="s">
        <v>106</v>
      </c>
      <c r="C49" s="187"/>
      <c r="D49" s="187"/>
      <c r="E49" s="188"/>
      <c r="F49" s="218">
        <f>SUM(F50:G51)</f>
        <v>1707398.62</v>
      </c>
      <c r="G49" s="219"/>
    </row>
    <row r="50" spans="1:7" s="49" customFormat="1" ht="14.25" customHeight="1">
      <c r="A50" s="48" t="s">
        <v>105</v>
      </c>
      <c r="B50" s="207" t="s">
        <v>385</v>
      </c>
      <c r="C50" s="208"/>
      <c r="D50" s="208"/>
      <c r="E50" s="208"/>
      <c r="F50" s="215">
        <v>841567.66</v>
      </c>
      <c r="G50" s="215"/>
    </row>
    <row r="51" spans="1:7" s="49" customFormat="1" ht="14.25" customHeight="1">
      <c r="A51" s="9" t="s">
        <v>117</v>
      </c>
      <c r="B51" s="221" t="s">
        <v>384</v>
      </c>
      <c r="C51" s="222"/>
      <c r="D51" s="222"/>
      <c r="E51" s="223"/>
      <c r="F51" s="224">
        <v>865830.96</v>
      </c>
      <c r="G51" s="225"/>
    </row>
    <row r="52" s="3" customFormat="1" ht="15"/>
    <row r="53" spans="1:6" s="3" customFormat="1" ht="15">
      <c r="A53" s="3" t="s">
        <v>55</v>
      </c>
      <c r="C53" s="3" t="s">
        <v>49</v>
      </c>
      <c r="F53" s="3" t="s">
        <v>103</v>
      </c>
    </row>
    <row r="54" s="3" customFormat="1" ht="13.5" customHeight="1">
      <c r="F54" s="4" t="s">
        <v>215</v>
      </c>
    </row>
    <row r="55" s="3" customFormat="1" ht="15">
      <c r="A55" s="3" t="s">
        <v>50</v>
      </c>
    </row>
    <row r="56" spans="3:7" s="3" customFormat="1" ht="15">
      <c r="C56" s="14" t="s">
        <v>51</v>
      </c>
      <c r="E56" s="14"/>
      <c r="F56" s="14"/>
      <c r="G56" s="14"/>
    </row>
    <row r="57" s="3" customFormat="1" ht="15"/>
    <row r="58" s="3" customFormat="1" ht="15"/>
  </sheetData>
  <sheetProtection/>
  <mergeCells count="34">
    <mergeCell ref="A13:C13"/>
    <mergeCell ref="A12:I12"/>
    <mergeCell ref="B51:E51"/>
    <mergeCell ref="F51:G51"/>
    <mergeCell ref="B49:E49"/>
    <mergeCell ref="F49:G49"/>
    <mergeCell ref="B50:E50"/>
    <mergeCell ref="F50:G50"/>
    <mergeCell ref="B46:E46"/>
    <mergeCell ref="B47:E47"/>
    <mergeCell ref="A11:I11"/>
    <mergeCell ref="A1:I1"/>
    <mergeCell ref="A2:I2"/>
    <mergeCell ref="A5:I5"/>
    <mergeCell ref="A10:I10"/>
    <mergeCell ref="A3:K3"/>
    <mergeCell ref="F46:G46"/>
    <mergeCell ref="F47:G47"/>
    <mergeCell ref="B45:E45"/>
    <mergeCell ref="F45:G45"/>
    <mergeCell ref="A34:C34"/>
    <mergeCell ref="A38:I38"/>
    <mergeCell ref="B40:E40"/>
    <mergeCell ref="F40:G40"/>
    <mergeCell ref="B41:E41"/>
    <mergeCell ref="F41:G41"/>
    <mergeCell ref="B42:E42"/>
    <mergeCell ref="F42:G42"/>
    <mergeCell ref="B48:E48"/>
    <mergeCell ref="F48:G48"/>
    <mergeCell ref="B43:E43"/>
    <mergeCell ref="F43:G43"/>
    <mergeCell ref="B44:E44"/>
    <mergeCell ref="F44:G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5">
      <selection activeCell="F41" sqref="F41:G41"/>
    </sheetView>
  </sheetViews>
  <sheetFormatPr defaultColWidth="9.140625" defaultRowHeight="15" outlineLevelCol="1"/>
  <cols>
    <col min="1" max="1" width="5.00390625" style="1" customWidth="1"/>
    <col min="2" max="2" width="31.140625" style="1" customWidth="1"/>
    <col min="3" max="3" width="10.421875" style="1" customWidth="1"/>
    <col min="4" max="4" width="12.421875" style="1" customWidth="1"/>
    <col min="5" max="5" width="12.8515625" style="1" customWidth="1"/>
    <col min="6" max="6" width="12.421875" style="1" customWidth="1"/>
    <col min="7" max="7" width="13.421875" style="1" customWidth="1"/>
    <col min="8" max="8" width="10.421875" style="1" hidden="1" customWidth="1" outlineLevel="1"/>
    <col min="9" max="9" width="12.2812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3.5" customHeight="1">
      <c r="A3" s="191" t="s">
        <v>161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88</v>
      </c>
    </row>
    <row r="8" spans="1:6" s="3" customFormat="1" ht="15">
      <c r="A8" s="3" t="s">
        <v>3</v>
      </c>
      <c r="F8" s="4" t="s">
        <v>229</v>
      </c>
    </row>
    <row r="9" s="3" customFormat="1" ht="3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104902.34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38291.27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291892.96</v>
      </c>
      <c r="E18" s="71">
        <v>293044.62</v>
      </c>
      <c r="F18" s="71">
        <f>D18</f>
        <v>291892.96</v>
      </c>
      <c r="G18" s="72">
        <f aca="true" t="shared" si="0" ref="G18:G27">E18-D18</f>
        <v>1151.6599999999744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101158.67132275134</v>
      </c>
      <c r="E19" s="71">
        <f>E18*I19</f>
        <v>101557.79158730159</v>
      </c>
      <c r="F19" s="71">
        <f>D19</f>
        <v>101158.67132275134</v>
      </c>
      <c r="G19" s="72">
        <f t="shared" si="0"/>
        <v>399.120264550249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51351.53925925927</v>
      </c>
      <c r="E20" s="71">
        <f>E18*I20</f>
        <v>51554.14611111112</v>
      </c>
      <c r="F20" s="71">
        <f>D20</f>
        <v>51351.53925925927</v>
      </c>
      <c r="G20" s="72">
        <f t="shared" si="0"/>
        <v>202.6068518518514</v>
      </c>
      <c r="H20" s="15">
        <v>1.33</v>
      </c>
      <c r="I20" s="15">
        <f>H20/H18</f>
        <v>0.17592592592592596</v>
      </c>
    </row>
    <row r="21" spans="1:9" s="3" customFormat="1" ht="15.75" customHeight="1">
      <c r="A21" s="8" t="s">
        <v>20</v>
      </c>
      <c r="B21" s="9" t="s">
        <v>21</v>
      </c>
      <c r="C21" s="73">
        <v>1.22</v>
      </c>
      <c r="D21" s="71">
        <f>D18*I21</f>
        <v>47104.41947089947</v>
      </c>
      <c r="E21" s="71">
        <f>E18*I21</f>
        <v>47290.26936507936</v>
      </c>
      <c r="F21" s="71">
        <f>D21</f>
        <v>47104.41947089947</v>
      </c>
      <c r="G21" s="72">
        <f t="shared" si="0"/>
        <v>185.84989417988982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92278.32994708997</v>
      </c>
      <c r="E22" s="71">
        <f>E18*I22</f>
        <v>92642.41293650794</v>
      </c>
      <c r="F22" s="71">
        <f>D22</f>
        <v>92278.32994708997</v>
      </c>
      <c r="G22" s="72">
        <f t="shared" si="0"/>
        <v>364.08298941797693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115058.5</v>
      </c>
      <c r="E24" s="72">
        <v>116256.28</v>
      </c>
      <c r="F24" s="72">
        <f>D24</f>
        <v>115058.5</v>
      </c>
      <c r="G24" s="72">
        <f t="shared" si="0"/>
        <v>1197.7799999999988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63708.84</v>
      </c>
      <c r="E26" s="72">
        <v>64292.05</v>
      </c>
      <c r="F26" s="81">
        <f>F40</f>
        <v>359935.28299999994</v>
      </c>
      <c r="G26" s="72">
        <f t="shared" si="0"/>
        <v>583.2100000000064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194.94</v>
      </c>
      <c r="F27" s="81">
        <v>0</v>
      </c>
      <c r="G27" s="72">
        <f t="shared" si="0"/>
        <v>194.94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1494445.87</v>
      </c>
      <c r="E28" s="72">
        <f>SUM(E29:E32)</f>
        <v>1507209.82</v>
      </c>
      <c r="F28" s="72">
        <f>SUM(F29:F32)</f>
        <v>1494445.87</v>
      </c>
      <c r="G28" s="72">
        <f>SUM(G29:G32)</f>
        <v>12763.94999999998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3.72</v>
      </c>
      <c r="F29" s="72">
        <f>D29</f>
        <v>0</v>
      </c>
      <c r="G29" s="72">
        <f>E29-D29</f>
        <v>3.72</v>
      </c>
    </row>
    <row r="30" spans="1:7" ht="30">
      <c r="A30" s="9" t="s">
        <v>39</v>
      </c>
      <c r="B30" s="9" t="s">
        <v>184</v>
      </c>
      <c r="C30" s="73">
        <v>42.36</v>
      </c>
      <c r="D30" s="72">
        <v>358310.82</v>
      </c>
      <c r="E30" s="72">
        <v>370366.04</v>
      </c>
      <c r="F30" s="72">
        <f>D30</f>
        <v>358310.82</v>
      </c>
      <c r="G30" s="72">
        <f>E30-D30</f>
        <v>12055.219999999972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1136135.05</v>
      </c>
      <c r="E32" s="72">
        <v>1136840.06</v>
      </c>
      <c r="F32" s="72">
        <f>D32</f>
        <v>1136135.05</v>
      </c>
      <c r="G32" s="72">
        <f>E32-D32</f>
        <v>705.0100000000093</v>
      </c>
    </row>
    <row r="33" spans="1:10" s="20" customFormat="1" ht="4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89010.80000000005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38486.21</v>
      </c>
      <c r="H36" s="40"/>
      <c r="I36" s="40"/>
    </row>
    <row r="37" spans="1:9" ht="24.7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5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SUM(F41:G54)</f>
        <v>359935.28299999994</v>
      </c>
      <c r="G40" s="219"/>
    </row>
    <row r="41" spans="1:7" ht="13.5" customHeight="1">
      <c r="A41" s="9" t="s">
        <v>16</v>
      </c>
      <c r="B41" s="197" t="s">
        <v>294</v>
      </c>
      <c r="C41" s="197"/>
      <c r="D41" s="197"/>
      <c r="E41" s="197"/>
      <c r="F41" s="198">
        <v>5500</v>
      </c>
      <c r="G41" s="198"/>
    </row>
    <row r="42" spans="1:7" ht="13.5" customHeight="1">
      <c r="A42" s="9" t="s">
        <v>18</v>
      </c>
      <c r="B42" s="197" t="s">
        <v>187</v>
      </c>
      <c r="C42" s="197"/>
      <c r="D42" s="197"/>
      <c r="E42" s="197"/>
      <c r="F42" s="198">
        <v>17640.85</v>
      </c>
      <c r="G42" s="198"/>
    </row>
    <row r="43" spans="1:7" ht="13.5" customHeight="1">
      <c r="A43" s="9" t="s">
        <v>20</v>
      </c>
      <c r="B43" s="197" t="s">
        <v>295</v>
      </c>
      <c r="C43" s="197"/>
      <c r="D43" s="197"/>
      <c r="E43" s="197"/>
      <c r="F43" s="198">
        <v>262655.97</v>
      </c>
      <c r="G43" s="198"/>
    </row>
    <row r="44" spans="1:7" ht="13.5" customHeight="1">
      <c r="A44" s="9" t="s">
        <v>22</v>
      </c>
      <c r="B44" s="197" t="s">
        <v>296</v>
      </c>
      <c r="C44" s="197"/>
      <c r="D44" s="197"/>
      <c r="E44" s="197"/>
      <c r="F44" s="198">
        <v>37296.14</v>
      </c>
      <c r="G44" s="198"/>
    </row>
    <row r="45" spans="1:7" ht="13.5" customHeight="1">
      <c r="A45" s="9" t="s">
        <v>24</v>
      </c>
      <c r="B45" s="197" t="s">
        <v>272</v>
      </c>
      <c r="C45" s="197"/>
      <c r="D45" s="197"/>
      <c r="E45" s="197"/>
      <c r="F45" s="198">
        <v>8187.2</v>
      </c>
      <c r="G45" s="198"/>
    </row>
    <row r="46" spans="1:7" ht="13.5" customHeight="1">
      <c r="A46" s="9" t="s">
        <v>118</v>
      </c>
      <c r="B46" s="197" t="s">
        <v>297</v>
      </c>
      <c r="C46" s="197"/>
      <c r="D46" s="197"/>
      <c r="E46" s="197"/>
      <c r="F46" s="198">
        <v>279</v>
      </c>
      <c r="G46" s="198"/>
    </row>
    <row r="47" spans="1:7" ht="13.5" customHeight="1">
      <c r="A47" s="9" t="s">
        <v>119</v>
      </c>
      <c r="B47" s="197" t="s">
        <v>390</v>
      </c>
      <c r="C47" s="197"/>
      <c r="D47" s="197"/>
      <c r="E47" s="197"/>
      <c r="F47" s="198">
        <v>230</v>
      </c>
      <c r="G47" s="198"/>
    </row>
    <row r="48" spans="1:7" ht="13.5" customHeight="1">
      <c r="A48" s="9" t="s">
        <v>134</v>
      </c>
      <c r="B48" s="197" t="s">
        <v>298</v>
      </c>
      <c r="C48" s="197"/>
      <c r="D48" s="197"/>
      <c r="E48" s="197"/>
      <c r="F48" s="198">
        <v>1022.6</v>
      </c>
      <c r="G48" s="198"/>
    </row>
    <row r="49" spans="1:7" ht="13.5" customHeight="1">
      <c r="A49" s="9" t="s">
        <v>135</v>
      </c>
      <c r="B49" s="197" t="s">
        <v>299</v>
      </c>
      <c r="C49" s="197"/>
      <c r="D49" s="197"/>
      <c r="E49" s="197"/>
      <c r="F49" s="198">
        <v>1226</v>
      </c>
      <c r="G49" s="198"/>
    </row>
    <row r="50" spans="1:7" ht="13.5" customHeight="1">
      <c r="A50" s="9" t="s">
        <v>136</v>
      </c>
      <c r="B50" s="178" t="s">
        <v>254</v>
      </c>
      <c r="C50" s="179"/>
      <c r="D50" s="179"/>
      <c r="E50" s="180"/>
      <c r="F50" s="192">
        <v>160</v>
      </c>
      <c r="G50" s="193"/>
    </row>
    <row r="51" spans="1:7" ht="13.5" customHeight="1">
      <c r="A51" s="9" t="s">
        <v>191</v>
      </c>
      <c r="B51" s="178" t="s">
        <v>406</v>
      </c>
      <c r="C51" s="179"/>
      <c r="D51" s="179"/>
      <c r="E51" s="180"/>
      <c r="F51" s="192">
        <v>12000</v>
      </c>
      <c r="G51" s="193"/>
    </row>
    <row r="52" spans="1:7" ht="13.5" customHeight="1">
      <c r="A52" s="9" t="s">
        <v>320</v>
      </c>
      <c r="B52" s="178" t="s">
        <v>407</v>
      </c>
      <c r="C52" s="179"/>
      <c r="D52" s="179"/>
      <c r="E52" s="180"/>
      <c r="F52" s="192">
        <v>9000</v>
      </c>
      <c r="G52" s="193"/>
    </row>
    <row r="53" spans="1:7" ht="13.5" customHeight="1">
      <c r="A53" s="9" t="s">
        <v>321</v>
      </c>
      <c r="B53" s="178" t="s">
        <v>393</v>
      </c>
      <c r="C53" s="179"/>
      <c r="D53" s="179"/>
      <c r="E53" s="180"/>
      <c r="F53" s="192">
        <v>880</v>
      </c>
      <c r="G53" s="193"/>
    </row>
    <row r="54" spans="1:7" ht="13.5" customHeight="1">
      <c r="A54" s="9" t="s">
        <v>322</v>
      </c>
      <c r="B54" s="197" t="s">
        <v>156</v>
      </c>
      <c r="C54" s="197"/>
      <c r="D54" s="197"/>
      <c r="E54" s="197"/>
      <c r="F54" s="198">
        <f>E26*6%</f>
        <v>3857.523</v>
      </c>
      <c r="G54" s="198"/>
    </row>
    <row r="55" s="3" customFormat="1" ht="7.5" customHeight="1"/>
    <row r="56" spans="1:6" s="3" customFormat="1" ht="15">
      <c r="A56" s="3" t="s">
        <v>55</v>
      </c>
      <c r="C56" s="3" t="s">
        <v>49</v>
      </c>
      <c r="F56" s="3" t="s">
        <v>103</v>
      </c>
    </row>
    <row r="57" s="3" customFormat="1" ht="13.5" customHeight="1">
      <c r="F57" s="4" t="s">
        <v>215</v>
      </c>
    </row>
    <row r="58" s="3" customFormat="1" ht="15">
      <c r="A58" s="3" t="s">
        <v>50</v>
      </c>
    </row>
    <row r="59" spans="3:7" s="3" customFormat="1" ht="11.25" customHeight="1">
      <c r="C59" s="14" t="s">
        <v>51</v>
      </c>
      <c r="E59" s="14"/>
      <c r="F59" s="14"/>
      <c r="G59" s="14"/>
    </row>
    <row r="60" s="3" customFormat="1" ht="15"/>
    <row r="61" s="3" customFormat="1" ht="15"/>
  </sheetData>
  <sheetProtection/>
  <mergeCells count="42">
    <mergeCell ref="B51:E51"/>
    <mergeCell ref="F51:G51"/>
    <mergeCell ref="B52:E52"/>
    <mergeCell ref="F52:G52"/>
    <mergeCell ref="B53:E53"/>
    <mergeCell ref="F53:G53"/>
    <mergeCell ref="A12:I12"/>
    <mergeCell ref="A37:I37"/>
    <mergeCell ref="B39:E39"/>
    <mergeCell ref="F39:G39"/>
    <mergeCell ref="B44:E44"/>
    <mergeCell ref="F44:G44"/>
    <mergeCell ref="B40:E40"/>
    <mergeCell ref="F40:G40"/>
    <mergeCell ref="A13:C13"/>
    <mergeCell ref="A34:C34"/>
    <mergeCell ref="A11:I11"/>
    <mergeCell ref="A1:I1"/>
    <mergeCell ref="A2:I2"/>
    <mergeCell ref="A5:I5"/>
    <mergeCell ref="A10:I10"/>
    <mergeCell ref="A3:K3"/>
    <mergeCell ref="B54:E54"/>
    <mergeCell ref="F54:G54"/>
    <mergeCell ref="B41:E41"/>
    <mergeCell ref="F41:G41"/>
    <mergeCell ref="B42:E42"/>
    <mergeCell ref="F42:G42"/>
    <mergeCell ref="B43:E43"/>
    <mergeCell ref="F43:G43"/>
    <mergeCell ref="B49:E49"/>
    <mergeCell ref="F49:G49"/>
    <mergeCell ref="B50:E50"/>
    <mergeCell ref="F50:G50"/>
    <mergeCell ref="B45:E45"/>
    <mergeCell ref="F45:G45"/>
    <mergeCell ref="B46:E46"/>
    <mergeCell ref="F46:G46"/>
    <mergeCell ref="B47:E47"/>
    <mergeCell ref="F47:G47"/>
    <mergeCell ref="B48:E48"/>
    <mergeCell ref="F48:G4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5">
      <selection activeCell="C31" sqref="C31"/>
    </sheetView>
  </sheetViews>
  <sheetFormatPr defaultColWidth="9.140625" defaultRowHeight="15" outlineLevelCol="1"/>
  <cols>
    <col min="1" max="1" width="4.7109375" style="1" customWidth="1"/>
    <col min="2" max="2" width="30.421875" style="1" customWidth="1"/>
    <col min="3" max="3" width="10.57421875" style="1" customWidth="1"/>
    <col min="4" max="4" width="12.57421875" style="1" customWidth="1"/>
    <col min="5" max="5" width="13.140625" style="1" customWidth="1"/>
    <col min="6" max="6" width="12.71093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89</v>
      </c>
    </row>
    <row r="8" spans="1:6" s="3" customFormat="1" ht="15">
      <c r="A8" s="3" t="s">
        <v>3</v>
      </c>
      <c r="F8" s="4" t="s">
        <v>230</v>
      </c>
    </row>
    <row r="9" s="3" customFormat="1" ht="4.5" customHeight="1"/>
    <row r="10" spans="1:9" s="3" customFormat="1" ht="14.25" customHeight="1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4.25" customHeight="1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114053.43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19006.71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267315.64</v>
      </c>
      <c r="E18" s="71">
        <v>267449.24</v>
      </c>
      <c r="F18" s="71">
        <f>D18</f>
        <v>267315.64</v>
      </c>
      <c r="G18" s="72">
        <f aca="true" t="shared" si="0" ref="G18:G27">E18-D18</f>
        <v>133.59999999997672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87875.40486825598</v>
      </c>
      <c r="E19" s="71">
        <f>E18*I19</f>
        <v>87919.32356336262</v>
      </c>
      <c r="F19" s="71">
        <f>D19</f>
        <v>87875.40486825598</v>
      </c>
      <c r="G19" s="72">
        <f t="shared" si="0"/>
        <v>43.91869510663673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44608.50705144292</v>
      </c>
      <c r="E20" s="71">
        <f>E18*I20</f>
        <v>44630.801656210795</v>
      </c>
      <c r="F20" s="71">
        <f>D20</f>
        <v>44608.50705144292</v>
      </c>
      <c r="G20" s="72">
        <f t="shared" si="0"/>
        <v>22.2946047678779</v>
      </c>
      <c r="H20" s="32">
        <v>1.33</v>
      </c>
      <c r="I20" s="15">
        <f>H20/H18</f>
        <v>0.1668757841907152</v>
      </c>
    </row>
    <row r="21" spans="1:9" s="3" customFormat="1" ht="15" customHeight="1">
      <c r="A21" s="8" t="s">
        <v>20</v>
      </c>
      <c r="B21" s="9" t="s">
        <v>21</v>
      </c>
      <c r="C21" s="73">
        <v>1.63</v>
      </c>
      <c r="D21" s="71">
        <f>D18*I21</f>
        <v>54670.57631116687</v>
      </c>
      <c r="E21" s="71">
        <f>E18*I21</f>
        <v>54697.89977415307</v>
      </c>
      <c r="F21" s="71">
        <f>D21</f>
        <v>54670.57631116687</v>
      </c>
      <c r="G21" s="72">
        <f t="shared" si="0"/>
        <v>27.323462986198138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80161.15176913426</v>
      </c>
      <c r="E22" s="71">
        <f>E18*I22</f>
        <v>80201.21500627353</v>
      </c>
      <c r="F22" s="71">
        <f>D22</f>
        <v>80161.15176913426</v>
      </c>
      <c r="G22" s="72">
        <f t="shared" si="0"/>
        <v>40.06323713927122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99949.92</v>
      </c>
      <c r="E24" s="72">
        <v>101190.05</v>
      </c>
      <c r="F24" s="72">
        <f>D24</f>
        <v>99949.92</v>
      </c>
      <c r="G24" s="72">
        <f t="shared" si="0"/>
        <v>1240.1300000000047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61043.04</v>
      </c>
      <c r="E26" s="72">
        <v>62874.55</v>
      </c>
      <c r="F26" s="81">
        <f>F40</f>
        <v>33140.803</v>
      </c>
      <c r="G26" s="72">
        <f t="shared" si="0"/>
        <v>1831.510000000002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906.22</v>
      </c>
      <c r="F27" s="81">
        <v>0</v>
      </c>
      <c r="G27" s="72">
        <f t="shared" si="0"/>
        <v>906.22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1417979.6400000001</v>
      </c>
      <c r="E28" s="72">
        <f>SUM(E29:E32)</f>
        <v>1417481.51</v>
      </c>
      <c r="F28" s="72">
        <f>SUM(F29:F32)</f>
        <v>1417979.6400000001</v>
      </c>
      <c r="G28" s="72">
        <f>SUM(G29:G32)</f>
        <v>-498.13000000001193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115.54</v>
      </c>
      <c r="F29" s="72">
        <f>D29</f>
        <v>0</v>
      </c>
      <c r="G29" s="72">
        <f>E29-D29</f>
        <v>115.54</v>
      </c>
    </row>
    <row r="30" spans="1:7" ht="30">
      <c r="A30" s="9" t="s">
        <v>39</v>
      </c>
      <c r="B30" s="9" t="s">
        <v>184</v>
      </c>
      <c r="C30" s="73">
        <v>42.36</v>
      </c>
      <c r="D30" s="72">
        <v>173824.35</v>
      </c>
      <c r="E30" s="72">
        <v>178704.19</v>
      </c>
      <c r="F30" s="72">
        <f>D30</f>
        <v>173824.35</v>
      </c>
      <c r="G30" s="72">
        <f>E30-D30</f>
        <v>4879.8399999999965</v>
      </c>
    </row>
    <row r="31" spans="1:7" s="138" customFormat="1" ht="30">
      <c r="A31" s="135" t="s">
        <v>42</v>
      </c>
      <c r="B31" s="135" t="s">
        <v>189</v>
      </c>
      <c r="C31" s="169">
        <v>164.51</v>
      </c>
      <c r="D31" s="137">
        <v>257199.95</v>
      </c>
      <c r="E31" s="137">
        <v>262600.07</v>
      </c>
      <c r="F31" s="137">
        <f>D31</f>
        <v>257199.95</v>
      </c>
      <c r="G31" s="137">
        <f>E31-D31</f>
        <v>5400.119999999995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986955.34</v>
      </c>
      <c r="E32" s="72">
        <v>976061.71</v>
      </c>
      <c r="F32" s="72">
        <f>D32</f>
        <v>986955.34</v>
      </c>
      <c r="G32" s="72">
        <f>E32-D32</f>
        <v>-10893.630000000005</v>
      </c>
    </row>
    <row r="33" spans="1:10" s="20" customFormat="1" ht="8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110440.1000000001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19912.93</v>
      </c>
      <c r="H36" s="40"/>
      <c r="I36" s="40"/>
    </row>
    <row r="37" spans="1:9" ht="24.7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4.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SUM(F41:G47)</f>
        <v>33140.803</v>
      </c>
      <c r="G40" s="219"/>
    </row>
    <row r="41" spans="1:7" ht="12.75" customHeight="1">
      <c r="A41" s="9" t="s">
        <v>16</v>
      </c>
      <c r="B41" s="178" t="s">
        <v>300</v>
      </c>
      <c r="C41" s="179"/>
      <c r="D41" s="179"/>
      <c r="E41" s="180"/>
      <c r="F41" s="192">
        <v>13982.64</v>
      </c>
      <c r="G41" s="193"/>
    </row>
    <row r="42" spans="1:7" s="49" customFormat="1" ht="12.75" customHeight="1">
      <c r="A42" s="48" t="s">
        <v>18</v>
      </c>
      <c r="B42" s="207" t="s">
        <v>272</v>
      </c>
      <c r="C42" s="208"/>
      <c r="D42" s="208"/>
      <c r="E42" s="208"/>
      <c r="F42" s="215">
        <v>6489.16</v>
      </c>
      <c r="G42" s="215"/>
    </row>
    <row r="43" spans="1:7" s="49" customFormat="1" ht="12.75" customHeight="1">
      <c r="A43" s="48" t="s">
        <v>20</v>
      </c>
      <c r="B43" s="207" t="s">
        <v>254</v>
      </c>
      <c r="C43" s="208"/>
      <c r="D43" s="208"/>
      <c r="E43" s="208"/>
      <c r="F43" s="224">
        <v>165</v>
      </c>
      <c r="G43" s="225"/>
    </row>
    <row r="44" spans="1:7" s="49" customFormat="1" ht="12.75" customHeight="1">
      <c r="A44" s="9" t="s">
        <v>22</v>
      </c>
      <c r="B44" s="221" t="s">
        <v>401</v>
      </c>
      <c r="C44" s="222"/>
      <c r="D44" s="222"/>
      <c r="E44" s="223"/>
      <c r="F44" s="224">
        <v>1155.03</v>
      </c>
      <c r="G44" s="225"/>
    </row>
    <row r="45" spans="1:7" s="49" customFormat="1" ht="12.75" customHeight="1">
      <c r="A45" s="9" t="s">
        <v>24</v>
      </c>
      <c r="B45" s="221" t="s">
        <v>399</v>
      </c>
      <c r="C45" s="222"/>
      <c r="D45" s="222"/>
      <c r="E45" s="223"/>
      <c r="F45" s="224">
        <v>6916.5</v>
      </c>
      <c r="G45" s="225"/>
    </row>
    <row r="46" spans="1:7" s="49" customFormat="1" ht="12.75" customHeight="1">
      <c r="A46" s="9" t="s">
        <v>118</v>
      </c>
      <c r="B46" s="221" t="s">
        <v>393</v>
      </c>
      <c r="C46" s="222"/>
      <c r="D46" s="222"/>
      <c r="E46" s="223"/>
      <c r="F46" s="224">
        <v>660</v>
      </c>
      <c r="G46" s="225"/>
    </row>
    <row r="47" spans="1:7" s="49" customFormat="1" ht="12.75" customHeight="1">
      <c r="A47" s="9" t="s">
        <v>119</v>
      </c>
      <c r="B47" s="208" t="s">
        <v>156</v>
      </c>
      <c r="C47" s="208"/>
      <c r="D47" s="208"/>
      <c r="E47" s="208"/>
      <c r="F47" s="224">
        <f>E26*6%</f>
        <v>3772.473</v>
      </c>
      <c r="G47" s="225"/>
    </row>
    <row r="48" spans="2:5" ht="9" customHeight="1">
      <c r="B48" s="13"/>
      <c r="C48" s="13"/>
      <c r="D48" s="13"/>
      <c r="E48" s="13"/>
    </row>
    <row r="49" spans="1:6" s="3" customFormat="1" ht="15">
      <c r="A49" s="3" t="s">
        <v>55</v>
      </c>
      <c r="C49" s="3" t="s">
        <v>49</v>
      </c>
      <c r="F49" s="3" t="s">
        <v>103</v>
      </c>
    </row>
    <row r="50" s="3" customFormat="1" ht="13.5" customHeight="1">
      <c r="F50" s="4" t="s">
        <v>215</v>
      </c>
    </row>
    <row r="51" s="3" customFormat="1" ht="15">
      <c r="A51" s="3" t="s">
        <v>50</v>
      </c>
    </row>
    <row r="52" spans="3:7" s="3" customFormat="1" ht="11.25" customHeight="1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8">
    <mergeCell ref="A1:I1"/>
    <mergeCell ref="A2:I2"/>
    <mergeCell ref="A5:I5"/>
    <mergeCell ref="A10:I10"/>
    <mergeCell ref="A3:K3"/>
    <mergeCell ref="B40:E40"/>
    <mergeCell ref="A11:I11"/>
    <mergeCell ref="A12:I12"/>
    <mergeCell ref="A37:I37"/>
    <mergeCell ref="B39:E39"/>
    <mergeCell ref="F39:G39"/>
    <mergeCell ref="A13:C13"/>
    <mergeCell ref="A34:C34"/>
    <mergeCell ref="B43:E43"/>
    <mergeCell ref="B47:E47"/>
    <mergeCell ref="F47:G47"/>
    <mergeCell ref="B45:E45"/>
    <mergeCell ref="F45:G45"/>
    <mergeCell ref="F43:G43"/>
    <mergeCell ref="F41:G41"/>
    <mergeCell ref="F40:G40"/>
    <mergeCell ref="B46:E46"/>
    <mergeCell ref="F46:G46"/>
    <mergeCell ref="B41:E41"/>
    <mergeCell ref="B42:E42"/>
    <mergeCell ref="F42:G42"/>
    <mergeCell ref="B44:E44"/>
    <mergeCell ref="F44:G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30.421875" style="1" customWidth="1"/>
    <col min="3" max="3" width="10.8515625" style="1" customWidth="1"/>
    <col min="4" max="4" width="12.8515625" style="1" customWidth="1"/>
    <col min="5" max="5" width="12.7109375" style="1" customWidth="1"/>
    <col min="6" max="6" width="12.4218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3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6" customHeight="1"/>
    <row r="7" spans="1:6" s="3" customFormat="1" ht="16.5" customHeight="1">
      <c r="A7" s="3" t="s">
        <v>2</v>
      </c>
      <c r="F7" s="4" t="s">
        <v>90</v>
      </c>
    </row>
    <row r="8" spans="1:6" s="3" customFormat="1" ht="15">
      <c r="A8" s="3" t="s">
        <v>3</v>
      </c>
      <c r="F8" s="4" t="s">
        <v>91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75272.12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22019.34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255929.76</v>
      </c>
      <c r="E18" s="71">
        <v>245334.66</v>
      </c>
      <c r="F18" s="71">
        <f>D18</f>
        <v>255929.76</v>
      </c>
      <c r="G18" s="72">
        <f aca="true" t="shared" si="0" ref="G18:G27">E18-D18</f>
        <v>-10595.100000000006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88695.2342857143</v>
      </c>
      <c r="E19" s="71">
        <f>E18*I19</f>
        <v>85023.38746031746</v>
      </c>
      <c r="F19" s="71">
        <f>D19</f>
        <v>88695.2342857143</v>
      </c>
      <c r="G19" s="72">
        <f t="shared" si="0"/>
        <v>-3671.8468253968313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45024.68000000001</v>
      </c>
      <c r="E20" s="71">
        <f>E18*I20</f>
        <v>43160.72722222223</v>
      </c>
      <c r="F20" s="71">
        <f>D20</f>
        <v>45024.68000000001</v>
      </c>
      <c r="G20" s="72">
        <f t="shared" si="0"/>
        <v>-1863.9527777777766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41300.834285714285</v>
      </c>
      <c r="E21" s="71">
        <f>E18*I21</f>
        <v>39591.043015873016</v>
      </c>
      <c r="F21" s="71">
        <f>D21</f>
        <v>41300.834285714285</v>
      </c>
      <c r="G21" s="72">
        <f t="shared" si="0"/>
        <v>-1709.7912698412692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80909.01142857144</v>
      </c>
      <c r="E22" s="71">
        <f>E18*I22</f>
        <v>77559.50230158732</v>
      </c>
      <c r="F22" s="71">
        <f>D22</f>
        <v>80909.01142857144</v>
      </c>
      <c r="G22" s="72">
        <f t="shared" si="0"/>
        <v>-3349.5091269841214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100882.56</v>
      </c>
      <c r="E24" s="72">
        <v>96777.55</v>
      </c>
      <c r="F24" s="72">
        <f>D24</f>
        <v>100882.56</v>
      </c>
      <c r="G24" s="72">
        <f t="shared" si="0"/>
        <v>-4105.009999999995</v>
      </c>
    </row>
    <row r="25" spans="1:7" ht="16.5" customHeight="1">
      <c r="A25" s="9" t="s">
        <v>29</v>
      </c>
      <c r="B25" s="9" t="s">
        <v>30</v>
      </c>
      <c r="C25" s="73">
        <v>0</v>
      </c>
      <c r="D25" s="72">
        <v>0</v>
      </c>
      <c r="E25" s="72">
        <v>0</v>
      </c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55859.64</v>
      </c>
      <c r="E26" s="72">
        <v>53586.25</v>
      </c>
      <c r="F26" s="81">
        <f>F40</f>
        <v>28176.485</v>
      </c>
      <c r="G26" s="72">
        <f>E26-D26</f>
        <v>-2273.3899999999994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 t="shared" si="0"/>
        <v>0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1347949.11</v>
      </c>
      <c r="E28" s="72">
        <f>SUM(E29:E32)</f>
        <v>1302090.59</v>
      </c>
      <c r="F28" s="72">
        <f>SUM(F29:F32)</f>
        <v>1347949.11</v>
      </c>
      <c r="G28" s="72">
        <f>SUM(G29:G32)</f>
        <v>-45858.52000000002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</v>
      </c>
      <c r="F29" s="72">
        <f>D29</f>
        <v>0</v>
      </c>
      <c r="G29" s="72">
        <f>E29-D29</f>
        <v>0</v>
      </c>
    </row>
    <row r="30" spans="1:7" ht="30">
      <c r="A30" s="9" t="s">
        <v>39</v>
      </c>
      <c r="B30" s="9" t="s">
        <v>184</v>
      </c>
      <c r="C30" s="73">
        <v>42.36</v>
      </c>
      <c r="D30" s="72">
        <v>351787.46</v>
      </c>
      <c r="E30" s="72">
        <v>341749.34</v>
      </c>
      <c r="F30" s="72">
        <f>D30</f>
        <v>351787.46</v>
      </c>
      <c r="G30" s="72">
        <f>E30-D30</f>
        <v>-10038.119999999995</v>
      </c>
    </row>
    <row r="31" spans="1:7" s="138" customFormat="1" ht="14.25" customHeight="1">
      <c r="A31" s="135" t="s">
        <v>42</v>
      </c>
      <c r="B31" s="135" t="s">
        <v>40</v>
      </c>
      <c r="C31" s="140">
        <v>0</v>
      </c>
      <c r="D31" s="137">
        <v>0</v>
      </c>
      <c r="E31" s="137">
        <v>0</v>
      </c>
      <c r="F31" s="137">
        <f>D31</f>
        <v>0</v>
      </c>
      <c r="G31" s="137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996161.65</v>
      </c>
      <c r="E32" s="72">
        <v>960341.25</v>
      </c>
      <c r="F32" s="72">
        <f>D32</f>
        <v>996161.65</v>
      </c>
      <c r="G32" s="72">
        <f>E32-D32</f>
        <v>-35820.40000000002</v>
      </c>
    </row>
    <row r="33" spans="1:10" s="20" customFormat="1" ht="8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138104.14000000013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22019.34</v>
      </c>
      <c r="H36" s="40"/>
      <c r="I36" s="40"/>
    </row>
    <row r="37" spans="1:9" ht="25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5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SUM(F41:G46)</f>
        <v>28176.485</v>
      </c>
      <c r="G40" s="219"/>
    </row>
    <row r="41" spans="1:7" ht="13.5" customHeight="1">
      <c r="A41" s="9" t="s">
        <v>16</v>
      </c>
      <c r="B41" s="197" t="s">
        <v>187</v>
      </c>
      <c r="C41" s="197"/>
      <c r="D41" s="197"/>
      <c r="E41" s="197"/>
      <c r="F41" s="198">
        <v>8736.24</v>
      </c>
      <c r="G41" s="198"/>
    </row>
    <row r="42" spans="1:7" ht="13.5" customHeight="1">
      <c r="A42" s="9" t="s">
        <v>18</v>
      </c>
      <c r="B42" s="178" t="s">
        <v>182</v>
      </c>
      <c r="C42" s="179"/>
      <c r="D42" s="179"/>
      <c r="E42" s="180"/>
      <c r="F42" s="192">
        <v>11050.27</v>
      </c>
      <c r="G42" s="193"/>
    </row>
    <row r="43" spans="1:7" ht="13.5" customHeight="1">
      <c r="A43" s="9" t="s">
        <v>20</v>
      </c>
      <c r="B43" s="178" t="s">
        <v>301</v>
      </c>
      <c r="C43" s="179"/>
      <c r="D43" s="179"/>
      <c r="E43" s="180"/>
      <c r="F43" s="192">
        <v>4009.8</v>
      </c>
      <c r="G43" s="193"/>
    </row>
    <row r="44" spans="1:7" ht="13.5" customHeight="1">
      <c r="A44" s="9" t="s">
        <v>22</v>
      </c>
      <c r="B44" s="178" t="s">
        <v>254</v>
      </c>
      <c r="C44" s="179"/>
      <c r="D44" s="179"/>
      <c r="E44" s="180"/>
      <c r="F44" s="192">
        <v>285</v>
      </c>
      <c r="G44" s="193"/>
    </row>
    <row r="45" spans="1:7" ht="13.5" customHeight="1">
      <c r="A45" s="9" t="s">
        <v>24</v>
      </c>
      <c r="B45" s="178" t="s">
        <v>393</v>
      </c>
      <c r="C45" s="179"/>
      <c r="D45" s="179"/>
      <c r="E45" s="180"/>
      <c r="F45" s="192">
        <v>880</v>
      </c>
      <c r="G45" s="193"/>
    </row>
    <row r="46" spans="1:7" ht="15">
      <c r="A46" s="9" t="s">
        <v>118</v>
      </c>
      <c r="B46" s="208" t="s">
        <v>156</v>
      </c>
      <c r="C46" s="208"/>
      <c r="D46" s="208"/>
      <c r="E46" s="208"/>
      <c r="F46" s="215">
        <f>E26*6%</f>
        <v>3215.1749999999997</v>
      </c>
      <c r="G46" s="215"/>
    </row>
    <row r="47" spans="1:7" ht="15">
      <c r="A47" s="51"/>
      <c r="B47" s="52"/>
      <c r="C47" s="52"/>
      <c r="D47" s="52"/>
      <c r="E47" s="52"/>
      <c r="F47" s="53"/>
      <c r="G47" s="53"/>
    </row>
    <row r="48" spans="1:6" s="3" customFormat="1" ht="15">
      <c r="A48" s="3" t="s">
        <v>55</v>
      </c>
      <c r="C48" s="3" t="s">
        <v>49</v>
      </c>
      <c r="F48" s="3" t="s">
        <v>103</v>
      </c>
    </row>
    <row r="49" s="3" customFormat="1" ht="13.5" customHeight="1">
      <c r="F49" s="4" t="s">
        <v>215</v>
      </c>
    </row>
    <row r="50" s="3" customFormat="1" ht="15">
      <c r="A50" s="3" t="s">
        <v>50</v>
      </c>
    </row>
    <row r="51" spans="3:7" s="3" customFormat="1" ht="11.25" customHeight="1">
      <c r="C51" s="14" t="s">
        <v>51</v>
      </c>
      <c r="E51" s="14"/>
      <c r="F51" s="14"/>
      <c r="G51" s="14"/>
    </row>
    <row r="52" s="3" customFormat="1" ht="15"/>
    <row r="53" s="3" customFormat="1" ht="15"/>
  </sheetData>
  <sheetProtection/>
  <mergeCells count="26">
    <mergeCell ref="B46:E46"/>
    <mergeCell ref="F46:G46"/>
    <mergeCell ref="F42:G42"/>
    <mergeCell ref="B42:E42"/>
    <mergeCell ref="B43:E43"/>
    <mergeCell ref="F43:G43"/>
    <mergeCell ref="F44:G44"/>
    <mergeCell ref="B44:E44"/>
    <mergeCell ref="B45:E45"/>
    <mergeCell ref="F45:G45"/>
    <mergeCell ref="A37:I37"/>
    <mergeCell ref="A13:C13"/>
    <mergeCell ref="A34:C34"/>
    <mergeCell ref="B41:E41"/>
    <mergeCell ref="F41:G41"/>
    <mergeCell ref="B39:E39"/>
    <mergeCell ref="F39:G39"/>
    <mergeCell ref="B40:E40"/>
    <mergeCell ref="F40:G40"/>
    <mergeCell ref="A12:I12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29.57421875" style="1" customWidth="1"/>
    <col min="3" max="3" width="10.28125" style="1" customWidth="1"/>
    <col min="4" max="4" width="12.7109375" style="1" customWidth="1"/>
    <col min="5" max="5" width="16.140625" style="1" customWidth="1"/>
    <col min="6" max="6" width="13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7.5" customHeight="1"/>
    <row r="7" spans="1:6" s="3" customFormat="1" ht="16.5" customHeight="1">
      <c r="A7" s="3" t="s">
        <v>2</v>
      </c>
      <c r="F7" s="4" t="s">
        <v>139</v>
      </c>
    </row>
    <row r="8" spans="1:6" s="3" customFormat="1" ht="15">
      <c r="A8" s="3" t="s">
        <v>3</v>
      </c>
      <c r="F8" s="4" t="s">
        <v>92</v>
      </c>
    </row>
    <row r="9" s="3" customFormat="1" ht="6.7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9929.65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17055.13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231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133197.84</v>
      </c>
      <c r="E18" s="71">
        <v>132514.4</v>
      </c>
      <c r="F18" s="71">
        <f>D18</f>
        <v>133197.84</v>
      </c>
      <c r="G18" s="72">
        <f aca="true" t="shared" si="0" ref="G18:G27">E18-D18</f>
        <v>-683.4400000000023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42616.62383939773</v>
      </c>
      <c r="E19" s="71">
        <f>E18*I19</f>
        <v>42397.95734002509</v>
      </c>
      <c r="F19" s="71">
        <f>D19</f>
        <v>42616.62383939773</v>
      </c>
      <c r="G19" s="72">
        <f t="shared" si="0"/>
        <v>-218.66649937264447</v>
      </c>
      <c r="H19" s="32">
        <v>2.55</v>
      </c>
      <c r="I19" s="15">
        <f>H19/H18</f>
        <v>0.3199498117942283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22227.49400250941</v>
      </c>
      <c r="E20" s="71">
        <f>E18*I20</f>
        <v>22113.44441656211</v>
      </c>
      <c r="F20" s="71">
        <f>D20</f>
        <v>22227.49400250941</v>
      </c>
      <c r="G20" s="72">
        <f t="shared" si="0"/>
        <v>-114.04958594730124</v>
      </c>
      <c r="H20" s="32">
        <v>1.33</v>
      </c>
      <c r="I20" s="15">
        <f>H20/H18</f>
        <v>0.1668757841907152</v>
      </c>
    </row>
    <row r="21" spans="1:9" s="3" customFormat="1" ht="16.5" customHeight="1">
      <c r="A21" s="8" t="s">
        <v>20</v>
      </c>
      <c r="B21" s="9" t="s">
        <v>21</v>
      </c>
      <c r="C21" s="73">
        <v>1.63</v>
      </c>
      <c r="D21" s="71">
        <f>D18*I21</f>
        <v>27241.21445420326</v>
      </c>
      <c r="E21" s="71">
        <f>E18*I21</f>
        <v>27101.439397741528</v>
      </c>
      <c r="F21" s="71">
        <f>D21</f>
        <v>27241.21445420326</v>
      </c>
      <c r="G21" s="72">
        <f t="shared" si="0"/>
        <v>-139.77505646173086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39942.63959849436</v>
      </c>
      <c r="E22" s="71">
        <f>E18*I22</f>
        <v>39737.693350062735</v>
      </c>
      <c r="F22" s="71">
        <f>D22</f>
        <v>39942.63959849436</v>
      </c>
      <c r="G22" s="72">
        <f t="shared" si="0"/>
        <v>-204.94624843162455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49803</v>
      </c>
      <c r="E24" s="72">
        <v>49561.46</v>
      </c>
      <c r="F24" s="72">
        <f>D24</f>
        <v>49803</v>
      </c>
      <c r="G24" s="72">
        <f t="shared" si="0"/>
        <v>-241.54000000000087</v>
      </c>
    </row>
    <row r="25" spans="1:7" ht="17.2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4">
        <v>1.82</v>
      </c>
      <c r="D26" s="81">
        <v>30416.52</v>
      </c>
      <c r="E26" s="81">
        <v>30269.02</v>
      </c>
      <c r="F26" s="81">
        <f>F41</f>
        <v>4777.171200000001</v>
      </c>
      <c r="G26" s="72">
        <f t="shared" si="0"/>
        <v>-147.5</v>
      </c>
    </row>
    <row r="27" spans="1:7" ht="29.25" customHeight="1">
      <c r="A27" s="9" t="s">
        <v>33</v>
      </c>
      <c r="B27" s="9" t="s">
        <v>34</v>
      </c>
      <c r="C27" s="74">
        <v>0</v>
      </c>
      <c r="D27" s="81">
        <v>0</v>
      </c>
      <c r="E27" s="81">
        <v>0</v>
      </c>
      <c r="F27" s="81">
        <v>0</v>
      </c>
      <c r="G27" s="72">
        <f t="shared" si="0"/>
        <v>0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735398.4299999999</v>
      </c>
      <c r="E28" s="72">
        <f>SUM(E29:E32)</f>
        <v>729129.67</v>
      </c>
      <c r="F28" s="72">
        <f>SUM(F29:F32)</f>
        <v>735398.4299999999</v>
      </c>
      <c r="G28" s="72">
        <f>SUM(G29:G32)</f>
        <v>-6268.759999999966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</v>
      </c>
      <c r="F29" s="72">
        <f>D29</f>
        <v>0</v>
      </c>
      <c r="G29" s="72">
        <f>E29-D29</f>
        <v>0</v>
      </c>
    </row>
    <row r="30" spans="1:7" ht="30">
      <c r="A30" s="9" t="s">
        <v>39</v>
      </c>
      <c r="B30" s="9" t="s">
        <v>184</v>
      </c>
      <c r="C30" s="73">
        <v>42.36</v>
      </c>
      <c r="D30" s="72">
        <v>90653.45</v>
      </c>
      <c r="E30" s="72">
        <v>88697.57</v>
      </c>
      <c r="F30" s="72">
        <f>D30</f>
        <v>90653.45</v>
      </c>
      <c r="G30" s="72">
        <f>E30-D30</f>
        <v>-1955.87999999999</v>
      </c>
    </row>
    <row r="31" spans="1:7" s="138" customFormat="1" ht="30">
      <c r="A31" s="135" t="s">
        <v>42</v>
      </c>
      <c r="B31" s="135" t="s">
        <v>189</v>
      </c>
      <c r="C31" s="162">
        <v>164.51</v>
      </c>
      <c r="D31" s="137">
        <v>152967.1</v>
      </c>
      <c r="E31" s="137">
        <v>150703.57</v>
      </c>
      <c r="F31" s="137">
        <f>D31</f>
        <v>152967.1</v>
      </c>
      <c r="G31" s="137">
        <f>E31-D31</f>
        <v>-2263.529999999999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491777.88</v>
      </c>
      <c r="E32" s="72">
        <v>489728.53</v>
      </c>
      <c r="F32" s="72">
        <f>D32</f>
        <v>491777.88</v>
      </c>
      <c r="G32" s="72">
        <f>E32-D32</f>
        <v>-2049.3499999999767</v>
      </c>
    </row>
    <row r="33" spans="1:10" s="20" customFormat="1" ht="6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17270.889999999898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17055.13</v>
      </c>
      <c r="H36" s="40"/>
      <c r="I36" s="40"/>
    </row>
    <row r="37" spans="2:5" ht="2.25" customHeight="1">
      <c r="B37" s="13"/>
      <c r="C37" s="13"/>
      <c r="D37" s="13"/>
      <c r="E37" s="13"/>
    </row>
    <row r="38" spans="1:9" ht="24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3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3.5" customHeight="1">
      <c r="A41" s="11" t="s">
        <v>47</v>
      </c>
      <c r="B41" s="186" t="s">
        <v>128</v>
      </c>
      <c r="C41" s="187"/>
      <c r="D41" s="187"/>
      <c r="E41" s="188"/>
      <c r="F41" s="218">
        <f>SUM(F42:G45)</f>
        <v>4777.171200000001</v>
      </c>
      <c r="G41" s="219"/>
    </row>
    <row r="42" spans="1:7" ht="13.5" customHeight="1">
      <c r="A42" s="9" t="s">
        <v>16</v>
      </c>
      <c r="B42" s="197" t="s">
        <v>279</v>
      </c>
      <c r="C42" s="197"/>
      <c r="D42" s="197"/>
      <c r="E42" s="197"/>
      <c r="F42" s="198">
        <v>2411.03</v>
      </c>
      <c r="G42" s="198"/>
    </row>
    <row r="43" spans="1:7" s="49" customFormat="1" ht="13.5" customHeight="1">
      <c r="A43" s="48" t="s">
        <v>18</v>
      </c>
      <c r="B43" s="207" t="s">
        <v>254</v>
      </c>
      <c r="C43" s="208"/>
      <c r="D43" s="208"/>
      <c r="E43" s="208"/>
      <c r="F43" s="215">
        <v>110</v>
      </c>
      <c r="G43" s="215"/>
    </row>
    <row r="44" spans="1:7" s="49" customFormat="1" ht="13.5" customHeight="1">
      <c r="A44" s="9" t="s">
        <v>20</v>
      </c>
      <c r="B44" s="141" t="s">
        <v>393</v>
      </c>
      <c r="C44" s="130"/>
      <c r="D44" s="130"/>
      <c r="E44" s="131"/>
      <c r="F44" s="224">
        <v>440</v>
      </c>
      <c r="G44" s="225"/>
    </row>
    <row r="45" spans="1:7" s="49" customFormat="1" ht="13.5" customHeight="1">
      <c r="A45" s="9" t="s">
        <v>22</v>
      </c>
      <c r="B45" s="210" t="s">
        <v>156</v>
      </c>
      <c r="C45" s="211"/>
      <c r="D45" s="211"/>
      <c r="E45" s="212"/>
      <c r="F45" s="215">
        <f>E26*6%</f>
        <v>1816.1412</v>
      </c>
      <c r="G45" s="215"/>
    </row>
    <row r="46" s="3" customFormat="1" ht="15"/>
    <row r="47" spans="1:6" s="3" customFormat="1" ht="15">
      <c r="A47" s="3" t="s">
        <v>55</v>
      </c>
      <c r="C47" s="3" t="s">
        <v>49</v>
      </c>
      <c r="F47" s="3" t="s">
        <v>103</v>
      </c>
    </row>
    <row r="48" s="3" customFormat="1" ht="13.5" customHeight="1">
      <c r="F48" s="4" t="s">
        <v>215</v>
      </c>
    </row>
    <row r="49" s="3" customFormat="1" ht="15">
      <c r="A49" s="3" t="s">
        <v>50</v>
      </c>
    </row>
    <row r="50" spans="3:7" s="3" customFormat="1" ht="12" customHeight="1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21">
    <mergeCell ref="A1:I1"/>
    <mergeCell ref="A2:I2"/>
    <mergeCell ref="A5:I5"/>
    <mergeCell ref="A10:I10"/>
    <mergeCell ref="A3:K3"/>
    <mergeCell ref="A11:I11"/>
    <mergeCell ref="B45:E45"/>
    <mergeCell ref="F45:G45"/>
    <mergeCell ref="B43:E43"/>
    <mergeCell ref="F43:G43"/>
    <mergeCell ref="F44:G44"/>
    <mergeCell ref="B42:E42"/>
    <mergeCell ref="F42:G42"/>
    <mergeCell ref="A12:I12"/>
    <mergeCell ref="A13:C13"/>
    <mergeCell ref="F40:G40"/>
    <mergeCell ref="B41:E41"/>
    <mergeCell ref="F41:G41"/>
    <mergeCell ref="B40:E40"/>
    <mergeCell ref="A34:C34"/>
    <mergeCell ref="A38:I3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5">
      <selection activeCell="F42" sqref="F42:G42"/>
    </sheetView>
  </sheetViews>
  <sheetFormatPr defaultColWidth="9.140625" defaultRowHeight="15" outlineLevelCol="1"/>
  <cols>
    <col min="1" max="1" width="4.7109375" style="1" customWidth="1"/>
    <col min="2" max="2" width="29.57421875" style="1" customWidth="1"/>
    <col min="3" max="3" width="10.28125" style="1" customWidth="1"/>
    <col min="4" max="4" width="12.57421875" style="1" customWidth="1"/>
    <col min="5" max="5" width="13.00390625" style="1" customWidth="1"/>
    <col min="6" max="6" width="13.28125" style="1" customWidth="1"/>
    <col min="7" max="7" width="14.003906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9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6.75" customHeight="1"/>
    <row r="7" spans="1:6" s="3" customFormat="1" ht="16.5" customHeight="1">
      <c r="A7" s="3" t="s">
        <v>2</v>
      </c>
      <c r="F7" s="4" t="s">
        <v>140</v>
      </c>
    </row>
    <row r="8" spans="1:6" s="3" customFormat="1" ht="15">
      <c r="A8" s="3" t="s">
        <v>3</v>
      </c>
      <c r="F8" s="4" t="s">
        <v>93</v>
      </c>
    </row>
    <row r="9" s="3" customFormat="1" ht="6.7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35761.96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1764.95</v>
      </c>
      <c r="H15" s="40"/>
      <c r="I15" s="40"/>
    </row>
    <row r="16" s="3" customFormat="1" ht="6.75" customHeight="1"/>
    <row r="17" s="3" customFormat="1" ht="15"/>
    <row r="18" spans="1:7" s="18" customFormat="1" ht="52.5" customHeight="1">
      <c r="A18" s="6" t="s">
        <v>11</v>
      </c>
      <c r="B18" s="6" t="s">
        <v>12</v>
      </c>
      <c r="C18" s="6" t="s">
        <v>104</v>
      </c>
      <c r="D18" s="6" t="s">
        <v>211</v>
      </c>
      <c r="E18" s="6" t="s">
        <v>212</v>
      </c>
      <c r="F18" s="17" t="s">
        <v>231</v>
      </c>
      <c r="G18" s="6" t="s">
        <v>222</v>
      </c>
    </row>
    <row r="19" spans="1:9" s="3" customFormat="1" ht="31.5" customHeight="1">
      <c r="A19" s="8" t="s">
        <v>14</v>
      </c>
      <c r="B19" s="9" t="s">
        <v>15</v>
      </c>
      <c r="C19" s="73">
        <f>SUM(C20:C23)</f>
        <v>7.5600000000000005</v>
      </c>
      <c r="D19" s="71">
        <v>81684.36</v>
      </c>
      <c r="E19" s="71">
        <v>82032.95</v>
      </c>
      <c r="F19" s="71">
        <f>D19</f>
        <v>81684.36</v>
      </c>
      <c r="G19" s="72">
        <f aca="true" t="shared" si="0" ref="G19:G28">E19-D19</f>
        <v>348.5899999999965</v>
      </c>
      <c r="H19" s="15">
        <v>7.56</v>
      </c>
      <c r="I19" s="15"/>
    </row>
    <row r="20" spans="1:9" s="3" customFormat="1" ht="30" customHeight="1">
      <c r="A20" s="8" t="s">
        <v>16</v>
      </c>
      <c r="B20" s="9" t="s">
        <v>17</v>
      </c>
      <c r="C20" s="73">
        <v>2.62</v>
      </c>
      <c r="D20" s="71">
        <f>D19*I20</f>
        <v>28308.60095238095</v>
      </c>
      <c r="E20" s="71">
        <f>E19*I20</f>
        <v>28429.408597883597</v>
      </c>
      <c r="F20" s="71">
        <f>D20</f>
        <v>28308.60095238095</v>
      </c>
      <c r="G20" s="72">
        <f t="shared" si="0"/>
        <v>120.80764550264576</v>
      </c>
      <c r="H20" s="15">
        <v>2.62</v>
      </c>
      <c r="I20" s="15">
        <f>H20/H19</f>
        <v>0.34656084656084657</v>
      </c>
    </row>
    <row r="21" spans="1:9" s="3" customFormat="1" ht="31.5" customHeight="1">
      <c r="A21" s="8" t="s">
        <v>18</v>
      </c>
      <c r="B21" s="9" t="s">
        <v>19</v>
      </c>
      <c r="C21" s="73">
        <v>1.33</v>
      </c>
      <c r="D21" s="71">
        <f>D19*I21</f>
        <v>14370.39666666667</v>
      </c>
      <c r="E21" s="71">
        <f>E19*I21</f>
        <v>14431.722685185186</v>
      </c>
      <c r="F21" s="71">
        <f>D21</f>
        <v>14370.39666666667</v>
      </c>
      <c r="G21" s="72">
        <f t="shared" si="0"/>
        <v>61.32601851851723</v>
      </c>
      <c r="H21" s="15">
        <v>1.33</v>
      </c>
      <c r="I21" s="15">
        <f>H21/H19</f>
        <v>0.17592592592592596</v>
      </c>
    </row>
    <row r="22" spans="1:9" s="3" customFormat="1" ht="15" customHeight="1">
      <c r="A22" s="8" t="s">
        <v>20</v>
      </c>
      <c r="B22" s="9" t="s">
        <v>21</v>
      </c>
      <c r="C22" s="73">
        <v>1.22</v>
      </c>
      <c r="D22" s="71">
        <f>D19*I22</f>
        <v>13181.867619047618</v>
      </c>
      <c r="E22" s="71">
        <f>E19*I22</f>
        <v>13238.121560846559</v>
      </c>
      <c r="F22" s="71">
        <f>D22</f>
        <v>13181.867619047618</v>
      </c>
      <c r="G22" s="72">
        <f t="shared" si="0"/>
        <v>56.253941798941014</v>
      </c>
      <c r="H22" s="15">
        <v>1.22</v>
      </c>
      <c r="I22" s="15">
        <f>H22/H19</f>
        <v>0.16137566137566137</v>
      </c>
    </row>
    <row r="23" spans="1:9" s="3" customFormat="1" ht="28.5" customHeight="1">
      <c r="A23" s="8" t="s">
        <v>22</v>
      </c>
      <c r="B23" s="9" t="s">
        <v>23</v>
      </c>
      <c r="C23" s="73">
        <v>2.39</v>
      </c>
      <c r="D23" s="71">
        <f>D19*I23</f>
        <v>25823.494761904763</v>
      </c>
      <c r="E23" s="71">
        <f>E19*I23</f>
        <v>25933.697156084658</v>
      </c>
      <c r="F23" s="71">
        <f>D23</f>
        <v>25823.494761904763</v>
      </c>
      <c r="G23" s="72">
        <f t="shared" si="0"/>
        <v>110.20239417989433</v>
      </c>
      <c r="H23" s="15">
        <v>2.39</v>
      </c>
      <c r="I23" s="15">
        <f>H23/H19</f>
        <v>0.31613756613756616</v>
      </c>
    </row>
    <row r="24" spans="1:7" ht="15" customHeight="1">
      <c r="A24" s="9" t="s">
        <v>25</v>
      </c>
      <c r="B24" s="9" t="s">
        <v>26</v>
      </c>
      <c r="C24" s="73">
        <v>0</v>
      </c>
      <c r="D24" s="72"/>
      <c r="E24" s="72"/>
      <c r="F24" s="72">
        <v>0</v>
      </c>
      <c r="G24" s="72">
        <f t="shared" si="0"/>
        <v>0</v>
      </c>
    </row>
    <row r="25" spans="1:7" ht="13.5" customHeight="1">
      <c r="A25" s="9" t="s">
        <v>27</v>
      </c>
      <c r="B25" s="9" t="s">
        <v>28</v>
      </c>
      <c r="C25" s="73">
        <v>2.98</v>
      </c>
      <c r="D25" s="72">
        <v>32198.4</v>
      </c>
      <c r="E25" s="72">
        <v>32548.25</v>
      </c>
      <c r="F25" s="72">
        <f>D25</f>
        <v>32198.4</v>
      </c>
      <c r="G25" s="72">
        <f t="shared" si="0"/>
        <v>349.84999999999854</v>
      </c>
    </row>
    <row r="26" spans="1:7" ht="16.5" customHeight="1">
      <c r="A26" s="9" t="s">
        <v>29</v>
      </c>
      <c r="B26" s="9" t="s">
        <v>30</v>
      </c>
      <c r="C26" s="73">
        <v>0</v>
      </c>
      <c r="D26" s="72"/>
      <c r="E26" s="72"/>
      <c r="F26" s="72">
        <v>0</v>
      </c>
      <c r="G26" s="72">
        <f t="shared" si="0"/>
        <v>0</v>
      </c>
    </row>
    <row r="27" spans="1:7" ht="15">
      <c r="A27" s="9" t="s">
        <v>31</v>
      </c>
      <c r="B27" s="28" t="s">
        <v>133</v>
      </c>
      <c r="C27" s="73">
        <v>1.65</v>
      </c>
      <c r="D27" s="72">
        <v>17828.52</v>
      </c>
      <c r="E27" s="72">
        <v>17983.37</v>
      </c>
      <c r="F27" s="72">
        <f>F41</f>
        <v>1409.0022</v>
      </c>
      <c r="G27" s="72">
        <f t="shared" si="0"/>
        <v>154.84999999999854</v>
      </c>
    </row>
    <row r="28" spans="1:7" ht="29.25" customHeight="1">
      <c r="A28" s="9" t="s">
        <v>33</v>
      </c>
      <c r="B28" s="9" t="s">
        <v>34</v>
      </c>
      <c r="C28" s="74">
        <v>1.5</v>
      </c>
      <c r="D28" s="72">
        <v>931.65</v>
      </c>
      <c r="E28" s="72">
        <v>1145.1</v>
      </c>
      <c r="F28" s="72">
        <v>0</v>
      </c>
      <c r="G28" s="72">
        <f t="shared" si="0"/>
        <v>213.44999999999993</v>
      </c>
    </row>
    <row r="29" spans="1:7" ht="30.75" customHeight="1">
      <c r="A29" s="9" t="s">
        <v>35</v>
      </c>
      <c r="B29" s="9" t="s">
        <v>36</v>
      </c>
      <c r="C29" s="73">
        <f>SUM(C30:C33)</f>
        <v>1961.05</v>
      </c>
      <c r="D29" s="72">
        <f>SUM(D30:D33)</f>
        <v>458976.85</v>
      </c>
      <c r="E29" s="72">
        <f>SUM(E30:E33)</f>
        <v>450449.65</v>
      </c>
      <c r="F29" s="72">
        <f>SUM(F30:F33)</f>
        <v>458976.85</v>
      </c>
      <c r="G29" s="72">
        <f>SUM(G30:G33)</f>
        <v>-8527.200000000004</v>
      </c>
    </row>
    <row r="30" spans="1:7" ht="15">
      <c r="A30" s="9" t="s">
        <v>37</v>
      </c>
      <c r="B30" s="9" t="s">
        <v>107</v>
      </c>
      <c r="C30" s="73">
        <v>4.23</v>
      </c>
      <c r="D30" s="72">
        <v>0</v>
      </c>
      <c r="E30" s="72">
        <v>12.68</v>
      </c>
      <c r="F30" s="72">
        <f>D30</f>
        <v>0</v>
      </c>
      <c r="G30" s="72">
        <f>E30-D30</f>
        <v>12.68</v>
      </c>
    </row>
    <row r="31" spans="1:7" ht="30">
      <c r="A31" s="9" t="s">
        <v>39</v>
      </c>
      <c r="B31" s="9" t="s">
        <v>184</v>
      </c>
      <c r="C31" s="73">
        <v>42.36</v>
      </c>
      <c r="D31" s="72">
        <v>141035.77</v>
      </c>
      <c r="E31" s="72">
        <v>137649.03</v>
      </c>
      <c r="F31" s="72">
        <f>D31</f>
        <v>141035.77</v>
      </c>
      <c r="G31" s="72">
        <f>E31-D31</f>
        <v>-3386.7399999999907</v>
      </c>
    </row>
    <row r="32" spans="1:7" ht="14.25" customHeight="1">
      <c r="A32" s="9" t="s">
        <v>42</v>
      </c>
      <c r="B32" s="9" t="s">
        <v>40</v>
      </c>
      <c r="C32" s="73">
        <v>0</v>
      </c>
      <c r="D32" s="72">
        <v>0</v>
      </c>
      <c r="E32" s="72">
        <v>0</v>
      </c>
      <c r="F32" s="72">
        <f>D32</f>
        <v>0</v>
      </c>
      <c r="G32" s="72">
        <f>E32-D32</f>
        <v>0</v>
      </c>
    </row>
    <row r="33" spans="1:7" ht="15" customHeight="1">
      <c r="A33" s="9" t="s">
        <v>41</v>
      </c>
      <c r="B33" s="9" t="s">
        <v>43</v>
      </c>
      <c r="C33" s="73">
        <v>1914.46</v>
      </c>
      <c r="D33" s="72">
        <v>317941.08</v>
      </c>
      <c r="E33" s="72">
        <v>312787.94</v>
      </c>
      <c r="F33" s="72">
        <f>D33</f>
        <v>317941.08</v>
      </c>
      <c r="G33" s="72">
        <f>E33-D33</f>
        <v>-5153.140000000014</v>
      </c>
    </row>
    <row r="34" spans="1:10" s="20" customFormat="1" ht="4.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189" t="s">
        <v>208</v>
      </c>
      <c r="B35" s="190"/>
      <c r="C35" s="190"/>
      <c r="D35" s="83">
        <f>D13+D19+D24+D25+D26+D27+D28+D29-E19-E24-E25-E26-E27-E28-E29</f>
        <v>43222.42000000004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43" t="s">
        <v>209</v>
      </c>
      <c r="B37" s="44"/>
      <c r="C37" s="44"/>
      <c r="D37" s="45"/>
      <c r="E37" s="46"/>
      <c r="F37" s="46"/>
      <c r="G37" s="38">
        <f>G15+E28-F28</f>
        <v>2910.05</v>
      </c>
      <c r="H37" s="40"/>
      <c r="I37" s="40"/>
    </row>
    <row r="38" spans="1:9" ht="26.2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3.7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3.5" customHeight="1">
      <c r="A41" s="11" t="s">
        <v>47</v>
      </c>
      <c r="B41" s="186" t="s">
        <v>128</v>
      </c>
      <c r="C41" s="187"/>
      <c r="D41" s="187"/>
      <c r="E41" s="188"/>
      <c r="F41" s="218">
        <f>SUM(F42:G44)</f>
        <v>1409.0022</v>
      </c>
      <c r="G41" s="219"/>
    </row>
    <row r="42" spans="1:7" s="12" customFormat="1" ht="13.5" customHeight="1">
      <c r="A42" s="9" t="s">
        <v>16</v>
      </c>
      <c r="B42" s="134" t="s">
        <v>254</v>
      </c>
      <c r="C42" s="132"/>
      <c r="D42" s="132"/>
      <c r="E42" s="133"/>
      <c r="F42" s="231">
        <v>110</v>
      </c>
      <c r="G42" s="232"/>
    </row>
    <row r="43" spans="1:7" s="12" customFormat="1" ht="13.5" customHeight="1">
      <c r="A43" s="9" t="s">
        <v>18</v>
      </c>
      <c r="B43" s="134" t="s">
        <v>393</v>
      </c>
      <c r="C43" s="132"/>
      <c r="D43" s="132"/>
      <c r="E43" s="133"/>
      <c r="F43" s="231">
        <v>220</v>
      </c>
      <c r="G43" s="232"/>
    </row>
    <row r="44" spans="1:7" s="49" customFormat="1" ht="13.5" customHeight="1">
      <c r="A44" s="9" t="s">
        <v>20</v>
      </c>
      <c r="B44" s="210" t="s">
        <v>156</v>
      </c>
      <c r="C44" s="211"/>
      <c r="D44" s="211"/>
      <c r="E44" s="212"/>
      <c r="F44" s="215">
        <f>E27*6%</f>
        <v>1079.0022</v>
      </c>
      <c r="G44" s="215"/>
    </row>
    <row r="45" spans="2:5" ht="15">
      <c r="B45" s="13"/>
      <c r="C45" s="13"/>
      <c r="D45" s="13"/>
      <c r="E45" s="13"/>
    </row>
    <row r="46" spans="1:6" s="3" customFormat="1" ht="15">
      <c r="A46" s="3" t="s">
        <v>55</v>
      </c>
      <c r="C46" s="3" t="s">
        <v>49</v>
      </c>
      <c r="F46" s="3" t="s">
        <v>103</v>
      </c>
    </row>
    <row r="47" s="3" customFormat="1" ht="13.5" customHeight="1">
      <c r="F47" s="4" t="s">
        <v>215</v>
      </c>
    </row>
    <row r="48" s="3" customFormat="1" ht="15">
      <c r="A48" s="3" t="s">
        <v>50</v>
      </c>
    </row>
    <row r="49" spans="3:7" s="3" customFormat="1" ht="11.25" customHeight="1">
      <c r="C49" s="14" t="s">
        <v>51</v>
      </c>
      <c r="E49" s="14"/>
      <c r="F49" s="14"/>
      <c r="G49" s="14"/>
    </row>
    <row r="50" s="3" customFormat="1" ht="15"/>
    <row r="51" s="3" customFormat="1" ht="15"/>
  </sheetData>
  <sheetProtection/>
  <mergeCells count="18">
    <mergeCell ref="F42:G42"/>
    <mergeCell ref="A35:C35"/>
    <mergeCell ref="A11:I11"/>
    <mergeCell ref="A1:I1"/>
    <mergeCell ref="A2:I2"/>
    <mergeCell ref="A5:I5"/>
    <mergeCell ref="A10:I10"/>
    <mergeCell ref="A3:K3"/>
    <mergeCell ref="B44:E44"/>
    <mergeCell ref="F44:G44"/>
    <mergeCell ref="A12:I12"/>
    <mergeCell ref="A38:I38"/>
    <mergeCell ref="B40:E40"/>
    <mergeCell ref="F40:G40"/>
    <mergeCell ref="B41:E41"/>
    <mergeCell ref="F41:G41"/>
    <mergeCell ref="A13:C13"/>
    <mergeCell ref="F43:G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33" sqref="A33:C33"/>
    </sheetView>
  </sheetViews>
  <sheetFormatPr defaultColWidth="9.140625" defaultRowHeight="15" outlineLevelCol="1"/>
  <cols>
    <col min="1" max="1" width="5.57421875" style="1" customWidth="1"/>
    <col min="2" max="2" width="30.8515625" style="1" customWidth="1"/>
    <col min="3" max="3" width="12.00390625" style="1" customWidth="1"/>
    <col min="4" max="4" width="12.140625" style="1" customWidth="1"/>
    <col min="5" max="5" width="12.28125" style="1" customWidth="1"/>
    <col min="6" max="6" width="12.71093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6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8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6.5" customHeight="1">
      <c r="A7" s="3" t="s">
        <v>2</v>
      </c>
      <c r="F7" s="4" t="s">
        <v>137</v>
      </c>
    </row>
    <row r="8" spans="1:6" s="3" customFormat="1" ht="15">
      <c r="A8" s="3" t="s">
        <v>3</v>
      </c>
      <c r="F8" s="4" t="s">
        <v>57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107021.82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-2688.18</v>
      </c>
      <c r="H15" s="40"/>
      <c r="I15" s="40"/>
    </row>
    <row r="16" s="3" customFormat="1" ht="8.2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235671.92</v>
      </c>
      <c r="E18" s="71">
        <v>248651.76</v>
      </c>
      <c r="F18" s="71">
        <f>D18</f>
        <v>235671.92</v>
      </c>
      <c r="G18" s="72">
        <f aca="true" t="shared" si="0" ref="G18:G27">E18-D18</f>
        <v>12979.839999999997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81674.66010582012</v>
      </c>
      <c r="E19" s="71">
        <f>E18*I19</f>
        <v>86172.96444444446</v>
      </c>
      <c r="F19" s="71">
        <f>D19</f>
        <v>81674.66010582012</v>
      </c>
      <c r="G19" s="72">
        <f t="shared" si="0"/>
        <v>4498.304338624337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41460.80074074075</v>
      </c>
      <c r="E20" s="71">
        <f>E18*I20</f>
        <v>43744.29111111112</v>
      </c>
      <c r="F20" s="71">
        <f>D20</f>
        <v>41460.80074074075</v>
      </c>
      <c r="G20" s="72">
        <f t="shared" si="0"/>
        <v>2283.4903703703676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38031.711957671956</v>
      </c>
      <c r="E21" s="71">
        <f>E18*I21</f>
        <v>40126.34222222222</v>
      </c>
      <c r="F21" s="71">
        <f>D21</f>
        <v>38031.711957671956</v>
      </c>
      <c r="G21" s="72">
        <f t="shared" si="0"/>
        <v>2094.6302645502656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74504.74719576721</v>
      </c>
      <c r="E22" s="71">
        <f>E18*I22</f>
        <v>78608.16222222224</v>
      </c>
      <c r="F22" s="71">
        <f>D22</f>
        <v>74504.74719576721</v>
      </c>
      <c r="G22" s="72">
        <f t="shared" si="0"/>
        <v>4103.415026455026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91513.68</v>
      </c>
      <c r="E24" s="72">
        <v>98210.99</v>
      </c>
      <c r="F24" s="72">
        <f>D24</f>
        <v>91513.68</v>
      </c>
      <c r="G24" s="72">
        <f t="shared" si="0"/>
        <v>6697.310000000012</v>
      </c>
    </row>
    <row r="25" spans="1:7" ht="15.75" customHeight="1">
      <c r="A25" s="9" t="s">
        <v>29</v>
      </c>
      <c r="B25" s="9" t="s">
        <v>179</v>
      </c>
      <c r="C25" s="73">
        <v>0</v>
      </c>
      <c r="D25" s="72">
        <v>0</v>
      </c>
      <c r="E25" s="72">
        <v>2001.63</v>
      </c>
      <c r="F25" s="72">
        <v>0</v>
      </c>
      <c r="G25" s="72">
        <f>E25-D25</f>
        <v>2001.63</v>
      </c>
    </row>
    <row r="26" spans="1:7" ht="15">
      <c r="A26" s="9" t="s">
        <v>31</v>
      </c>
      <c r="B26" s="28" t="s">
        <v>133</v>
      </c>
      <c r="C26" s="73">
        <v>1.65</v>
      </c>
      <c r="D26" s="72">
        <v>50210.58</v>
      </c>
      <c r="E26" s="72">
        <v>50606.88</v>
      </c>
      <c r="F26" s="81">
        <f>F39-F25</f>
        <v>30516.712799999998</v>
      </c>
      <c r="G26" s="72">
        <f t="shared" si="0"/>
        <v>396.29999999999563</v>
      </c>
    </row>
    <row r="27" spans="1:7" s="138" customFormat="1" ht="29.25" customHeight="1">
      <c r="A27" s="135" t="s">
        <v>33</v>
      </c>
      <c r="B27" s="135" t="s">
        <v>34</v>
      </c>
      <c r="C27" s="169">
        <v>0</v>
      </c>
      <c r="D27" s="137">
        <v>47292.15</v>
      </c>
      <c r="E27" s="137">
        <v>43531.6</v>
      </c>
      <c r="F27" s="170">
        <f>F48</f>
        <v>189026.78</v>
      </c>
      <c r="G27" s="137">
        <f t="shared" si="0"/>
        <v>-3760.550000000003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1109660.44</v>
      </c>
      <c r="E28" s="72">
        <f>SUM(E29:E32)</f>
        <v>1132440.9</v>
      </c>
      <c r="F28" s="72">
        <f>SUM(F29:F32)</f>
        <v>1109660.44</v>
      </c>
      <c r="G28" s="72">
        <f>SUM(G29:G32)</f>
        <v>22780.459999999926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0.04</v>
      </c>
      <c r="F29" s="72">
        <f>D29</f>
        <v>0</v>
      </c>
      <c r="G29" s="72">
        <f>E29-D29</f>
        <v>0.04</v>
      </c>
    </row>
    <row r="30" spans="1:7" ht="27" customHeight="1">
      <c r="A30" s="9" t="s">
        <v>39</v>
      </c>
      <c r="B30" s="9" t="s">
        <v>184</v>
      </c>
      <c r="C30" s="73">
        <v>42.36</v>
      </c>
      <c r="D30" s="72">
        <v>274267.67</v>
      </c>
      <c r="E30" s="72">
        <v>275879.67</v>
      </c>
      <c r="F30" s="72">
        <f>D30</f>
        <v>274267.67</v>
      </c>
      <c r="G30" s="72">
        <f>E30-D30</f>
        <v>1612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 thickBot="1">
      <c r="A32" s="9" t="s">
        <v>41</v>
      </c>
      <c r="B32" s="9" t="s">
        <v>43</v>
      </c>
      <c r="C32" s="73">
        <v>1914.46</v>
      </c>
      <c r="D32" s="72">
        <v>835392.77</v>
      </c>
      <c r="E32" s="72">
        <v>856561.19</v>
      </c>
      <c r="F32" s="72">
        <f>D32</f>
        <v>835392.77</v>
      </c>
      <c r="G32" s="72">
        <f>E32-D32</f>
        <v>21168.419999999925</v>
      </c>
    </row>
    <row r="33" spans="1:9" s="15" customFormat="1" ht="15.75" thickBot="1">
      <c r="A33" s="189" t="s">
        <v>208</v>
      </c>
      <c r="B33" s="190"/>
      <c r="C33" s="190"/>
      <c r="D33" s="83">
        <f>D13+D18+D24+D25+D26+D27+D28-E18-E24-E25-E26-E27-E28</f>
        <v>65926.83000000007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43" t="s">
        <v>209</v>
      </c>
      <c r="B35" s="44"/>
      <c r="C35" s="44"/>
      <c r="D35" s="45"/>
      <c r="E35" s="46"/>
      <c r="F35" s="46"/>
      <c r="G35" s="70">
        <f>G15+E27-F27</f>
        <v>-148183.36</v>
      </c>
      <c r="H35" s="40"/>
      <c r="I35" s="40"/>
    </row>
    <row r="36" spans="1:9" ht="33.75" customHeight="1">
      <c r="A36" s="182" t="s">
        <v>44</v>
      </c>
      <c r="B36" s="182"/>
      <c r="C36" s="182"/>
      <c r="D36" s="182"/>
      <c r="E36" s="182"/>
      <c r="F36" s="182"/>
      <c r="G36" s="182"/>
      <c r="H36" s="182"/>
      <c r="I36" s="182"/>
    </row>
    <row r="38" spans="1:7" s="7" customFormat="1" ht="28.5" customHeight="1">
      <c r="A38" s="5" t="s">
        <v>11</v>
      </c>
      <c r="B38" s="201" t="s">
        <v>45</v>
      </c>
      <c r="C38" s="202"/>
      <c r="D38" s="202"/>
      <c r="E38" s="203"/>
      <c r="F38" s="201" t="s">
        <v>46</v>
      </c>
      <c r="G38" s="219"/>
    </row>
    <row r="39" spans="1:7" s="12" customFormat="1" ht="15">
      <c r="A39" s="11" t="s">
        <v>47</v>
      </c>
      <c r="B39" s="186" t="s">
        <v>128</v>
      </c>
      <c r="C39" s="187"/>
      <c r="D39" s="187"/>
      <c r="E39" s="188"/>
      <c r="F39" s="216">
        <f>SUM(F40:G47)</f>
        <v>30516.712799999998</v>
      </c>
      <c r="G39" s="217"/>
    </row>
    <row r="40" spans="1:7" ht="15.75" customHeight="1">
      <c r="A40" s="9" t="s">
        <v>16</v>
      </c>
      <c r="B40" s="197" t="s">
        <v>150</v>
      </c>
      <c r="C40" s="197"/>
      <c r="D40" s="197"/>
      <c r="E40" s="197"/>
      <c r="F40" s="220">
        <v>13840.56</v>
      </c>
      <c r="G40" s="220"/>
    </row>
    <row r="41" spans="1:7" s="49" customFormat="1" ht="15.75" customHeight="1">
      <c r="A41" s="48" t="s">
        <v>18</v>
      </c>
      <c r="B41" s="207" t="s">
        <v>255</v>
      </c>
      <c r="C41" s="208"/>
      <c r="D41" s="208"/>
      <c r="E41" s="208"/>
      <c r="F41" s="209">
        <v>6368.56</v>
      </c>
      <c r="G41" s="209"/>
    </row>
    <row r="42" spans="1:7" s="49" customFormat="1" ht="15.75" customHeight="1">
      <c r="A42" s="48" t="s">
        <v>20</v>
      </c>
      <c r="B42" s="207" t="s">
        <v>256</v>
      </c>
      <c r="C42" s="208"/>
      <c r="D42" s="208"/>
      <c r="E42" s="208"/>
      <c r="F42" s="209">
        <v>689.4</v>
      </c>
      <c r="G42" s="209"/>
    </row>
    <row r="43" spans="1:7" s="49" customFormat="1" ht="15.75" customHeight="1">
      <c r="A43" s="48" t="s">
        <v>22</v>
      </c>
      <c r="B43" s="207" t="s">
        <v>254</v>
      </c>
      <c r="C43" s="208"/>
      <c r="D43" s="208"/>
      <c r="E43" s="208"/>
      <c r="F43" s="209">
        <v>447</v>
      </c>
      <c r="G43" s="209"/>
    </row>
    <row r="44" spans="1:7" s="49" customFormat="1" ht="15.75" customHeight="1">
      <c r="A44" s="48" t="s">
        <v>24</v>
      </c>
      <c r="B44" s="207" t="s">
        <v>257</v>
      </c>
      <c r="C44" s="208"/>
      <c r="D44" s="208"/>
      <c r="E44" s="208"/>
      <c r="F44" s="209">
        <v>224.78</v>
      </c>
      <c r="G44" s="209"/>
    </row>
    <row r="45" spans="1:7" s="49" customFormat="1" ht="15.75" customHeight="1">
      <c r="A45" s="139" t="s">
        <v>118</v>
      </c>
      <c r="B45" s="210" t="s">
        <v>156</v>
      </c>
      <c r="C45" s="211"/>
      <c r="D45" s="211"/>
      <c r="E45" s="212"/>
      <c r="F45" s="213">
        <f>E26*6%</f>
        <v>3036.4127999999996</v>
      </c>
      <c r="G45" s="214"/>
    </row>
    <row r="46" spans="1:7" s="49" customFormat="1" ht="15.75" customHeight="1">
      <c r="A46" s="139" t="s">
        <v>119</v>
      </c>
      <c r="B46" s="158" t="s">
        <v>393</v>
      </c>
      <c r="C46" s="130"/>
      <c r="D46" s="130"/>
      <c r="E46" s="131"/>
      <c r="F46" s="213">
        <v>660</v>
      </c>
      <c r="G46" s="214"/>
    </row>
    <row r="47" spans="1:7" s="49" customFormat="1" ht="15.75" customHeight="1">
      <c r="A47" s="139" t="s">
        <v>134</v>
      </c>
      <c r="B47" s="141" t="s">
        <v>396</v>
      </c>
      <c r="C47" s="130"/>
      <c r="D47" s="130"/>
      <c r="E47" s="131"/>
      <c r="F47" s="213">
        <v>5250</v>
      </c>
      <c r="G47" s="214"/>
    </row>
    <row r="48" spans="1:7" s="49" customFormat="1" ht="15.75" customHeight="1">
      <c r="A48" s="11" t="s">
        <v>383</v>
      </c>
      <c r="B48" s="186" t="s">
        <v>106</v>
      </c>
      <c r="C48" s="187"/>
      <c r="D48" s="187"/>
      <c r="E48" s="188"/>
      <c r="F48" s="218">
        <f>SUM(F49:G49)</f>
        <v>189026.78</v>
      </c>
      <c r="G48" s="219"/>
    </row>
    <row r="49" spans="1:7" s="49" customFormat="1" ht="15.75" customHeight="1">
      <c r="A49" s="48" t="s">
        <v>105</v>
      </c>
      <c r="B49" s="207" t="s">
        <v>389</v>
      </c>
      <c r="C49" s="208"/>
      <c r="D49" s="208"/>
      <c r="E49" s="208"/>
      <c r="F49" s="215">
        <v>189026.78</v>
      </c>
      <c r="G49" s="215"/>
    </row>
    <row r="50" spans="1:7" s="49" customFormat="1" ht="15.75" customHeight="1">
      <c r="A50" s="152"/>
      <c r="B50" s="52"/>
      <c r="C50" s="52"/>
      <c r="D50" s="52"/>
      <c r="E50" s="52"/>
      <c r="F50" s="153"/>
      <c r="G50" s="153"/>
    </row>
    <row r="51" spans="2:5" ht="15">
      <c r="B51" s="13"/>
      <c r="C51" s="13"/>
      <c r="D51" s="13"/>
      <c r="E51" s="13"/>
    </row>
    <row r="52" spans="1:6" s="3" customFormat="1" ht="15">
      <c r="A52" s="3" t="s">
        <v>55</v>
      </c>
      <c r="C52" s="3" t="s">
        <v>49</v>
      </c>
      <c r="F52" s="3" t="s">
        <v>103</v>
      </c>
    </row>
    <row r="53" s="3" customFormat="1" ht="15">
      <c r="F53" s="4" t="s">
        <v>210</v>
      </c>
    </row>
    <row r="54" s="3" customFormat="1" ht="15">
      <c r="A54" s="3" t="s">
        <v>50</v>
      </c>
    </row>
    <row r="55" spans="3:7" s="3" customFormat="1" ht="15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32">
    <mergeCell ref="A12:I12"/>
    <mergeCell ref="A36:I36"/>
    <mergeCell ref="B48:E48"/>
    <mergeCell ref="F48:G48"/>
    <mergeCell ref="A13:C13"/>
    <mergeCell ref="A33:C33"/>
    <mergeCell ref="B40:E40"/>
    <mergeCell ref="F40:G40"/>
    <mergeCell ref="B38:E38"/>
    <mergeCell ref="F38:G38"/>
    <mergeCell ref="B49:E49"/>
    <mergeCell ref="F49:G49"/>
    <mergeCell ref="B39:E39"/>
    <mergeCell ref="F39:G39"/>
    <mergeCell ref="F46:G46"/>
    <mergeCell ref="F47:G47"/>
    <mergeCell ref="B41:E41"/>
    <mergeCell ref="F41:G41"/>
    <mergeCell ref="B42:E42"/>
    <mergeCell ref="F42:G42"/>
    <mergeCell ref="A11:I11"/>
    <mergeCell ref="A1:I1"/>
    <mergeCell ref="A2:I2"/>
    <mergeCell ref="A5:I5"/>
    <mergeCell ref="A10:I10"/>
    <mergeCell ref="A3:K3"/>
    <mergeCell ref="B43:E43"/>
    <mergeCell ref="F43:G43"/>
    <mergeCell ref="B45:E45"/>
    <mergeCell ref="F45:G45"/>
    <mergeCell ref="B44:E44"/>
    <mergeCell ref="F44:G44"/>
  </mergeCells>
  <printOptions/>
  <pageMargins left="0" right="0" top="0" bottom="0" header="0.31496062992125984" footer="0.31496062992125984"/>
  <pageSetup horizontalDpi="180" verticalDpi="180" orientation="portrait" paperSize="9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0.8515625" style="1" customWidth="1"/>
    <col min="3" max="3" width="12.28125" style="1" customWidth="1"/>
    <col min="4" max="4" width="12.421875" style="1" customWidth="1"/>
    <col min="5" max="5" width="13.00390625" style="1" customWidth="1"/>
    <col min="6" max="6" width="13.140625" style="1" customWidth="1"/>
    <col min="7" max="7" width="13.85156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4.2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.75" customHeight="1"/>
    <row r="7" spans="1:6" s="3" customFormat="1" ht="16.5" customHeight="1">
      <c r="A7" s="3" t="s">
        <v>2</v>
      </c>
      <c r="F7" s="4" t="s">
        <v>94</v>
      </c>
    </row>
    <row r="8" spans="1:6" s="3" customFormat="1" ht="15">
      <c r="A8" s="3" t="s">
        <v>3</v>
      </c>
      <c r="F8" s="4" t="s">
        <v>232</v>
      </c>
    </row>
    <row r="9" s="3" customFormat="1" ht="6.7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560178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5684.26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231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527388.24</v>
      </c>
      <c r="E18" s="71">
        <v>516682.95</v>
      </c>
      <c r="F18" s="71">
        <f>D18</f>
        <v>527388.24</v>
      </c>
      <c r="G18" s="72">
        <f aca="true" t="shared" si="0" ref="G18:G27">E18-D18</f>
        <v>-10705.289999999979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173369.7852948557</v>
      </c>
      <c r="E19" s="71">
        <f>E18*I19</f>
        <v>169850.6058971142</v>
      </c>
      <c r="F19" s="71">
        <f>D19</f>
        <v>173369.7852948557</v>
      </c>
      <c r="G19" s="72">
        <f t="shared" si="0"/>
        <v>-3519.1793977415073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88008.32612296111</v>
      </c>
      <c r="E20" s="71">
        <f>E18*I20</f>
        <v>86221.8724592221</v>
      </c>
      <c r="F20" s="71">
        <f>D20</f>
        <v>88008.32612296111</v>
      </c>
      <c r="G20" s="72">
        <f t="shared" si="0"/>
        <v>-1786.453663739012</v>
      </c>
      <c r="H20" s="32">
        <v>1.33</v>
      </c>
      <c r="I20" s="15">
        <f>H20/H18</f>
        <v>0.1668757841907152</v>
      </c>
    </row>
    <row r="21" spans="1:9" s="3" customFormat="1" ht="16.5" customHeight="1">
      <c r="A21" s="8" t="s">
        <v>20</v>
      </c>
      <c r="B21" s="9" t="s">
        <v>21</v>
      </c>
      <c r="C21" s="73">
        <v>1.63</v>
      </c>
      <c r="D21" s="71">
        <f>D18*I21</f>
        <v>107859.82825595984</v>
      </c>
      <c r="E21" s="71">
        <f>E18*I21</f>
        <v>105670.41511919699</v>
      </c>
      <c r="F21" s="71">
        <f>D21</f>
        <v>107859.82825595984</v>
      </c>
      <c r="G21" s="72">
        <f t="shared" si="0"/>
        <v>-2189.413136762858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158150.30032622334</v>
      </c>
      <c r="E22" s="71">
        <f>E18*I22</f>
        <v>154940.05652446678</v>
      </c>
      <c r="F22" s="71">
        <f>D22</f>
        <v>158150.30032622334</v>
      </c>
      <c r="G22" s="72">
        <f t="shared" si="0"/>
        <v>-3210.2438017565582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197190.91</v>
      </c>
      <c r="E24" s="72">
        <v>193332.25</v>
      </c>
      <c r="F24" s="72">
        <f>D24</f>
        <v>197190.91</v>
      </c>
      <c r="G24" s="72">
        <f t="shared" si="0"/>
        <v>-3858.6600000000035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120432.29</v>
      </c>
      <c r="E26" s="72">
        <v>118027.7</v>
      </c>
      <c r="F26" s="81">
        <f>F40</f>
        <v>457011.612</v>
      </c>
      <c r="G26" s="72">
        <f t="shared" si="0"/>
        <v>-2404.5899999999965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12.77</v>
      </c>
      <c r="F27" s="81">
        <v>0</v>
      </c>
      <c r="G27" s="72">
        <f t="shared" si="0"/>
        <v>12.77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2942135.71</v>
      </c>
      <c r="E28" s="72">
        <f>SUM(E29:E32)</f>
        <v>2899233.09</v>
      </c>
      <c r="F28" s="72">
        <f>SUM(F29:F32)</f>
        <v>2942135.71</v>
      </c>
      <c r="G28" s="72">
        <f>SUM(G29:G32)</f>
        <v>-42902.61999999991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13.97</v>
      </c>
      <c r="F29" s="72">
        <f>D29</f>
        <v>0</v>
      </c>
      <c r="G29" s="72">
        <f>E29-D29</f>
        <v>13.97</v>
      </c>
    </row>
    <row r="30" spans="1:7" ht="30">
      <c r="A30" s="9" t="s">
        <v>39</v>
      </c>
      <c r="B30" s="9" t="s">
        <v>184</v>
      </c>
      <c r="C30" s="73">
        <v>42.36</v>
      </c>
      <c r="D30" s="72">
        <v>383953.07</v>
      </c>
      <c r="E30" s="72">
        <v>381523.72</v>
      </c>
      <c r="F30" s="72">
        <f>D30</f>
        <v>383953.07</v>
      </c>
      <c r="G30" s="72">
        <f>E30-D30</f>
        <v>-2429.350000000035</v>
      </c>
    </row>
    <row r="31" spans="1:7" s="138" customFormat="1" ht="30">
      <c r="A31" s="135" t="s">
        <v>42</v>
      </c>
      <c r="B31" s="135" t="s">
        <v>189</v>
      </c>
      <c r="C31" s="162">
        <v>164.51</v>
      </c>
      <c r="D31" s="137">
        <v>611119.68</v>
      </c>
      <c r="E31" s="137">
        <v>605735.31</v>
      </c>
      <c r="F31" s="137">
        <f>D31</f>
        <v>611119.68</v>
      </c>
      <c r="G31" s="137">
        <f>E31-D31</f>
        <v>-5384.369999999995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1947062.96</v>
      </c>
      <c r="E32" s="72">
        <v>1911960.09</v>
      </c>
      <c r="F32" s="72">
        <f>D32</f>
        <v>1947062.96</v>
      </c>
      <c r="G32" s="72">
        <f>E32-D32</f>
        <v>-35102.86999999988</v>
      </c>
    </row>
    <row r="33" spans="1:10" s="20" customFormat="1" ht="4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620036.3900000001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5697.030000000001</v>
      </c>
      <c r="H36" s="40"/>
      <c r="I36" s="40"/>
    </row>
    <row r="37" spans="1:9" ht="26.2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3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SUM(F41:L50)</f>
        <v>457011.612</v>
      </c>
      <c r="G40" s="219"/>
    </row>
    <row r="41" spans="1:7" ht="13.5" customHeight="1">
      <c r="A41" s="9" t="s">
        <v>16</v>
      </c>
      <c r="B41" s="197" t="s">
        <v>158</v>
      </c>
      <c r="C41" s="197"/>
      <c r="D41" s="197"/>
      <c r="E41" s="197"/>
      <c r="F41" s="198">
        <v>10425.75</v>
      </c>
      <c r="G41" s="198"/>
    </row>
    <row r="42" spans="1:7" s="49" customFormat="1" ht="13.5" customHeight="1">
      <c r="A42" s="48" t="s">
        <v>18</v>
      </c>
      <c r="B42" s="207" t="s">
        <v>158</v>
      </c>
      <c r="C42" s="208"/>
      <c r="D42" s="208"/>
      <c r="E42" s="208"/>
      <c r="F42" s="215">
        <v>10773.62</v>
      </c>
      <c r="G42" s="215"/>
    </row>
    <row r="43" spans="1:7" ht="13.5" customHeight="1">
      <c r="A43" s="48" t="s">
        <v>20</v>
      </c>
      <c r="B43" s="207" t="s">
        <v>158</v>
      </c>
      <c r="C43" s="208"/>
      <c r="D43" s="208"/>
      <c r="E43" s="208"/>
      <c r="F43" s="215">
        <v>12204.35</v>
      </c>
      <c r="G43" s="215"/>
    </row>
    <row r="44" spans="1:7" ht="13.5" customHeight="1">
      <c r="A44" s="48" t="s">
        <v>22</v>
      </c>
      <c r="B44" s="207" t="s">
        <v>187</v>
      </c>
      <c r="C44" s="208"/>
      <c r="D44" s="208"/>
      <c r="E44" s="208"/>
      <c r="F44" s="215">
        <v>409271.93</v>
      </c>
      <c r="G44" s="215"/>
    </row>
    <row r="45" spans="1:7" ht="13.5" customHeight="1">
      <c r="A45" s="48" t="s">
        <v>24</v>
      </c>
      <c r="B45" s="207" t="s">
        <v>302</v>
      </c>
      <c r="C45" s="208"/>
      <c r="D45" s="208"/>
      <c r="E45" s="208"/>
      <c r="F45" s="215">
        <v>3049</v>
      </c>
      <c r="G45" s="215"/>
    </row>
    <row r="46" spans="1:7" ht="13.5" customHeight="1">
      <c r="A46" s="48" t="s">
        <v>118</v>
      </c>
      <c r="B46" s="207" t="s">
        <v>254</v>
      </c>
      <c r="C46" s="208"/>
      <c r="D46" s="208"/>
      <c r="E46" s="208"/>
      <c r="F46" s="215">
        <v>1044</v>
      </c>
      <c r="G46" s="215"/>
    </row>
    <row r="47" spans="1:7" ht="13.5" customHeight="1">
      <c r="A47" s="48" t="s">
        <v>119</v>
      </c>
      <c r="B47" s="207" t="s">
        <v>303</v>
      </c>
      <c r="C47" s="208"/>
      <c r="D47" s="208"/>
      <c r="E47" s="208"/>
      <c r="F47" s="215">
        <v>935.1</v>
      </c>
      <c r="G47" s="215"/>
    </row>
    <row r="48" spans="1:7" ht="13.5" customHeight="1">
      <c r="A48" s="48" t="s">
        <v>134</v>
      </c>
      <c r="B48" s="207" t="s">
        <v>297</v>
      </c>
      <c r="C48" s="208"/>
      <c r="D48" s="208"/>
      <c r="E48" s="208"/>
      <c r="F48" s="215">
        <v>466.2</v>
      </c>
      <c r="G48" s="215"/>
    </row>
    <row r="49" spans="1:7" ht="13.5" customHeight="1">
      <c r="A49" s="9" t="s">
        <v>135</v>
      </c>
      <c r="B49" s="141" t="s">
        <v>393</v>
      </c>
      <c r="C49" s="130"/>
      <c r="D49" s="130"/>
      <c r="E49" s="131"/>
      <c r="F49" s="224">
        <v>1760</v>
      </c>
      <c r="G49" s="225"/>
    </row>
    <row r="50" spans="1:7" ht="13.5" customHeight="1">
      <c r="A50" s="9" t="s">
        <v>136</v>
      </c>
      <c r="B50" s="210" t="s">
        <v>156</v>
      </c>
      <c r="C50" s="211"/>
      <c r="D50" s="211"/>
      <c r="E50" s="212"/>
      <c r="F50" s="215">
        <f>E26*6%</f>
        <v>7081.661999999999</v>
      </c>
      <c r="G50" s="215"/>
    </row>
    <row r="51" s="3" customFormat="1" ht="15"/>
    <row r="52" spans="1:6" s="3" customFormat="1" ht="15">
      <c r="A52" s="3" t="s">
        <v>55</v>
      </c>
      <c r="C52" s="3" t="s">
        <v>49</v>
      </c>
      <c r="F52" s="3" t="s">
        <v>103</v>
      </c>
    </row>
    <row r="53" s="3" customFormat="1" ht="13.5" customHeight="1">
      <c r="F53" s="4" t="s">
        <v>215</v>
      </c>
    </row>
    <row r="54" s="3" customFormat="1" ht="15">
      <c r="A54" s="3" t="s">
        <v>50</v>
      </c>
    </row>
    <row r="55" spans="3:7" s="3" customFormat="1" ht="12.75" customHeight="1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33">
    <mergeCell ref="B45:E45"/>
    <mergeCell ref="B44:E44"/>
    <mergeCell ref="B41:E41"/>
    <mergeCell ref="F41:G41"/>
    <mergeCell ref="B43:E43"/>
    <mergeCell ref="F43:G43"/>
    <mergeCell ref="B42:E42"/>
    <mergeCell ref="F42:G42"/>
    <mergeCell ref="F44:G44"/>
    <mergeCell ref="A11:I11"/>
    <mergeCell ref="A1:I1"/>
    <mergeCell ref="A2:I2"/>
    <mergeCell ref="A5:I5"/>
    <mergeCell ref="A10:I10"/>
    <mergeCell ref="A3:K3"/>
    <mergeCell ref="B40:E40"/>
    <mergeCell ref="F40:G40"/>
    <mergeCell ref="A13:C13"/>
    <mergeCell ref="A34:C34"/>
    <mergeCell ref="A12:I12"/>
    <mergeCell ref="A37:I37"/>
    <mergeCell ref="B39:E39"/>
    <mergeCell ref="F39:G39"/>
    <mergeCell ref="F45:G45"/>
    <mergeCell ref="B50:E50"/>
    <mergeCell ref="F50:G50"/>
    <mergeCell ref="B46:E46"/>
    <mergeCell ref="F46:G46"/>
    <mergeCell ref="B47:E47"/>
    <mergeCell ref="F47:G47"/>
    <mergeCell ref="F49:G49"/>
    <mergeCell ref="B48:E48"/>
    <mergeCell ref="F48:G4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3.421875" style="1" customWidth="1"/>
    <col min="3" max="3" width="11.28125" style="1" customWidth="1"/>
    <col min="4" max="4" width="12.8515625" style="1" customWidth="1"/>
    <col min="5" max="5" width="13.140625" style="1" customWidth="1"/>
    <col min="6" max="6" width="12.42187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1" width="9.140625" style="1" hidden="1" customWidth="1" outlineLevel="1"/>
    <col min="12" max="12" width="0.7187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2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26" t="s">
        <v>141</v>
      </c>
    </row>
    <row r="8" spans="1:6" s="3" customFormat="1" ht="15">
      <c r="A8" s="3" t="s">
        <v>3</v>
      </c>
      <c r="F8" s="4" t="s">
        <v>95</v>
      </c>
    </row>
    <row r="9" s="3" customFormat="1" ht="5.2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693931.79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24082.25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222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443983.56</v>
      </c>
      <c r="E18" s="71">
        <v>441050.51</v>
      </c>
      <c r="F18" s="71">
        <f aca="true" t="shared" si="0" ref="F18:F24">D18</f>
        <v>443983.56</v>
      </c>
      <c r="G18" s="72">
        <f aca="true" t="shared" si="1" ref="G18:G27">E18-D18</f>
        <v>-2933.0499999999884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145951.9356587202</v>
      </c>
      <c r="E19" s="71">
        <f>E18*I19</f>
        <v>144987.74607277292</v>
      </c>
      <c r="F19" s="71">
        <f t="shared" si="0"/>
        <v>145951.9356587202</v>
      </c>
      <c r="G19" s="72">
        <f t="shared" si="1"/>
        <v>-964.1895859472861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74090.10474278545</v>
      </c>
      <c r="E20" s="71">
        <f>E18*I20</f>
        <v>73600.64972396487</v>
      </c>
      <c r="F20" s="71">
        <f t="shared" si="0"/>
        <v>74090.10474278545</v>
      </c>
      <c r="G20" s="72">
        <f t="shared" si="1"/>
        <v>-489.4550188205758</v>
      </c>
      <c r="H20" s="32">
        <v>1.33</v>
      </c>
      <c r="I20" s="15">
        <f>H20/H18</f>
        <v>0.1668757841907152</v>
      </c>
    </row>
    <row r="21" spans="1:9" s="3" customFormat="1" ht="16.5" customHeight="1">
      <c r="A21" s="8" t="s">
        <v>20</v>
      </c>
      <c r="B21" s="9" t="s">
        <v>21</v>
      </c>
      <c r="C21" s="73">
        <v>1.63</v>
      </c>
      <c r="D21" s="71">
        <f>D18*I21</f>
        <v>90802.15844416562</v>
      </c>
      <c r="E21" s="71">
        <f>E18*I21</f>
        <v>90202.30003764115</v>
      </c>
      <c r="F21" s="71">
        <f t="shared" si="0"/>
        <v>90802.15844416562</v>
      </c>
      <c r="G21" s="72">
        <f t="shared" si="1"/>
        <v>-599.858406524465</v>
      </c>
      <c r="H21" s="32">
        <v>1.63</v>
      </c>
      <c r="I21" s="15">
        <f>H21/H18</f>
        <v>0.2045169385194479</v>
      </c>
    </row>
    <row r="22" spans="1:9" s="3" customFormat="1" ht="15" customHeight="1">
      <c r="A22" s="8" t="s">
        <v>22</v>
      </c>
      <c r="B22" s="9" t="s">
        <v>23</v>
      </c>
      <c r="C22" s="73">
        <v>2.39</v>
      </c>
      <c r="D22" s="71">
        <f>D18*I22</f>
        <v>133139.36115432874</v>
      </c>
      <c r="E22" s="71">
        <f>E18*I22</f>
        <v>132259.8141656211</v>
      </c>
      <c r="F22" s="71">
        <f t="shared" si="0"/>
        <v>133139.36115432874</v>
      </c>
      <c r="G22" s="72">
        <f t="shared" si="1"/>
        <v>-879.546988707647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3.15</v>
      </c>
      <c r="D23" s="72">
        <v>177347.25</v>
      </c>
      <c r="E23" s="72">
        <v>173795.37</v>
      </c>
      <c r="F23" s="71">
        <f t="shared" si="0"/>
        <v>177347.25</v>
      </c>
      <c r="G23" s="72">
        <f t="shared" si="1"/>
        <v>-3551.8800000000047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167772.57</v>
      </c>
      <c r="E24" s="72">
        <v>168260.48</v>
      </c>
      <c r="F24" s="72">
        <f t="shared" si="0"/>
        <v>167772.57</v>
      </c>
      <c r="G24" s="72">
        <f t="shared" si="1"/>
        <v>487.9100000000035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102371.78</v>
      </c>
      <c r="E26" s="72">
        <v>102093.55</v>
      </c>
      <c r="F26" s="81">
        <f>F40</f>
        <v>134558.73300000004</v>
      </c>
      <c r="G26" s="72">
        <f t="shared" si="1"/>
        <v>-278.2299999999959</v>
      </c>
    </row>
    <row r="27" spans="1:7" ht="26.25" customHeight="1">
      <c r="A27" s="9" t="s">
        <v>33</v>
      </c>
      <c r="B27" s="9" t="s">
        <v>34</v>
      </c>
      <c r="C27" s="74">
        <v>2</v>
      </c>
      <c r="D27" s="72">
        <v>0</v>
      </c>
      <c r="E27" s="72">
        <v>1912.34</v>
      </c>
      <c r="F27" s="81">
        <v>0</v>
      </c>
      <c r="G27" s="72">
        <f t="shared" si="1"/>
        <v>1912.34</v>
      </c>
    </row>
    <row r="28" spans="1:7" ht="13.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2801548.79</v>
      </c>
      <c r="E28" s="72">
        <f>SUM(E29:E32)</f>
        <v>2661863.81</v>
      </c>
      <c r="F28" s="72">
        <f>SUM(F29:F32)</f>
        <v>2801548.79</v>
      </c>
      <c r="G28" s="72">
        <f>SUM(G29:G32)</f>
        <v>-139684.97999999986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234.93</v>
      </c>
      <c r="F29" s="72">
        <v>0</v>
      </c>
      <c r="G29" s="72">
        <f>E29-D29</f>
        <v>234.93</v>
      </c>
    </row>
    <row r="30" spans="1:7" ht="30">
      <c r="A30" s="9" t="s">
        <v>39</v>
      </c>
      <c r="B30" s="9" t="s">
        <v>184</v>
      </c>
      <c r="C30" s="73">
        <v>42.36</v>
      </c>
      <c r="D30" s="72">
        <v>433446.91</v>
      </c>
      <c r="E30" s="72">
        <v>414405.78</v>
      </c>
      <c r="F30" s="72">
        <f>D30</f>
        <v>433446.91</v>
      </c>
      <c r="G30" s="72">
        <f>E30-D30</f>
        <v>-19041.129999999946</v>
      </c>
    </row>
    <row r="31" spans="1:7" ht="30">
      <c r="A31" s="9" t="s">
        <v>42</v>
      </c>
      <c r="B31" s="9" t="s">
        <v>189</v>
      </c>
      <c r="C31" s="89">
        <v>164.51</v>
      </c>
      <c r="D31" s="72">
        <v>711412.44</v>
      </c>
      <c r="E31" s="72">
        <v>667303.87</v>
      </c>
      <c r="F31" s="72">
        <f>D31</f>
        <v>711412.44</v>
      </c>
      <c r="G31" s="72">
        <f>E31-D31</f>
        <v>-44108.56999999995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1656689.44</v>
      </c>
      <c r="E32" s="72">
        <v>1579919.23</v>
      </c>
      <c r="F32" s="72">
        <f>D32</f>
        <v>1656689.44</v>
      </c>
      <c r="G32" s="72">
        <f>E32-D32</f>
        <v>-76770.20999999996</v>
      </c>
    </row>
    <row r="33" spans="1:10" s="20" customFormat="1" ht="6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837979.6800000006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25994.59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SUM(F41:G48)</f>
        <v>134558.73300000004</v>
      </c>
      <c r="G40" s="219"/>
    </row>
    <row r="41" spans="1:7" ht="13.5" customHeight="1">
      <c r="A41" s="9" t="s">
        <v>16</v>
      </c>
      <c r="B41" s="197" t="s">
        <v>304</v>
      </c>
      <c r="C41" s="197"/>
      <c r="D41" s="197"/>
      <c r="E41" s="197"/>
      <c r="F41" s="198">
        <v>54039.77</v>
      </c>
      <c r="G41" s="198"/>
    </row>
    <row r="42" spans="1:7" ht="13.5" customHeight="1">
      <c r="A42" s="9" t="s">
        <v>18</v>
      </c>
      <c r="B42" s="197" t="s">
        <v>150</v>
      </c>
      <c r="C42" s="197"/>
      <c r="D42" s="197"/>
      <c r="E42" s="197"/>
      <c r="F42" s="198">
        <v>3610.62</v>
      </c>
      <c r="G42" s="198"/>
    </row>
    <row r="43" spans="1:7" ht="13.5" customHeight="1">
      <c r="A43" s="9" t="s">
        <v>20</v>
      </c>
      <c r="B43" s="197" t="s">
        <v>305</v>
      </c>
      <c r="C43" s="197"/>
      <c r="D43" s="197"/>
      <c r="E43" s="197"/>
      <c r="F43" s="198">
        <v>15536.68</v>
      </c>
      <c r="G43" s="198"/>
    </row>
    <row r="44" spans="1:7" ht="13.5" customHeight="1">
      <c r="A44" s="9" t="s">
        <v>22</v>
      </c>
      <c r="B44" s="197" t="s">
        <v>306</v>
      </c>
      <c r="C44" s="197"/>
      <c r="D44" s="197"/>
      <c r="E44" s="197"/>
      <c r="F44" s="198">
        <v>37967.57</v>
      </c>
      <c r="G44" s="198"/>
    </row>
    <row r="45" spans="1:7" ht="13.5" customHeight="1">
      <c r="A45" s="9" t="s">
        <v>24</v>
      </c>
      <c r="B45" s="197" t="s">
        <v>307</v>
      </c>
      <c r="C45" s="197"/>
      <c r="D45" s="197"/>
      <c r="E45" s="197"/>
      <c r="F45" s="198">
        <v>11024.13</v>
      </c>
      <c r="G45" s="198"/>
    </row>
    <row r="46" spans="1:7" ht="13.5" customHeight="1">
      <c r="A46" s="9" t="s">
        <v>118</v>
      </c>
      <c r="B46" s="197" t="s">
        <v>288</v>
      </c>
      <c r="C46" s="197"/>
      <c r="D46" s="197"/>
      <c r="E46" s="197"/>
      <c r="F46" s="198">
        <v>6034.35</v>
      </c>
      <c r="G46" s="198"/>
    </row>
    <row r="47" spans="1:7" ht="13.5" customHeight="1">
      <c r="A47" s="9" t="s">
        <v>119</v>
      </c>
      <c r="B47" s="178" t="s">
        <v>393</v>
      </c>
      <c r="C47" s="179"/>
      <c r="D47" s="179"/>
      <c r="E47" s="180"/>
      <c r="F47" s="192">
        <v>220</v>
      </c>
      <c r="G47" s="193"/>
    </row>
    <row r="48" spans="1:7" ht="13.5" customHeight="1">
      <c r="A48" s="9" t="s">
        <v>134</v>
      </c>
      <c r="B48" s="197" t="s">
        <v>156</v>
      </c>
      <c r="C48" s="197"/>
      <c r="D48" s="197"/>
      <c r="E48" s="197"/>
      <c r="F48" s="198">
        <f>E26*6%</f>
        <v>6125.613</v>
      </c>
      <c r="G48" s="198"/>
    </row>
    <row r="49" spans="1:7" ht="13.5" customHeight="1">
      <c r="A49" s="50"/>
      <c r="B49" s="84"/>
      <c r="C49" s="84"/>
      <c r="D49" s="84"/>
      <c r="E49" s="84"/>
      <c r="F49" s="85"/>
      <c r="G49" s="85"/>
    </row>
    <row r="50" spans="1:7" ht="13.5" customHeight="1">
      <c r="A50" s="50"/>
      <c r="B50" s="84"/>
      <c r="C50" s="84"/>
      <c r="D50" s="84"/>
      <c r="E50" s="84"/>
      <c r="F50" s="85"/>
      <c r="G50" s="85"/>
    </row>
    <row r="51" spans="2:5" ht="6.75" customHeight="1">
      <c r="B51" s="13"/>
      <c r="C51" s="13"/>
      <c r="D51" s="13"/>
      <c r="E51" s="13"/>
    </row>
    <row r="52" spans="1:6" s="3" customFormat="1" ht="15">
      <c r="A52" s="3" t="s">
        <v>55</v>
      </c>
      <c r="C52" s="3" t="s">
        <v>49</v>
      </c>
      <c r="F52" s="3" t="s">
        <v>103</v>
      </c>
    </row>
    <row r="53" s="3" customFormat="1" ht="13.5" customHeight="1">
      <c r="F53" s="4" t="s">
        <v>215</v>
      </c>
    </row>
    <row r="54" s="3" customFormat="1" ht="13.5" customHeight="1">
      <c r="A54" s="3" t="s">
        <v>50</v>
      </c>
    </row>
    <row r="55" spans="3:7" s="3" customFormat="1" ht="11.25" customHeight="1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30">
    <mergeCell ref="A1:I1"/>
    <mergeCell ref="A2:I2"/>
    <mergeCell ref="A5:I5"/>
    <mergeCell ref="A10:I10"/>
    <mergeCell ref="A37:I37"/>
    <mergeCell ref="A3:K3"/>
    <mergeCell ref="B39:E39"/>
    <mergeCell ref="F39:G39"/>
    <mergeCell ref="A13:C13"/>
    <mergeCell ref="A34:C34"/>
    <mergeCell ref="A11:I11"/>
    <mergeCell ref="A12:I12"/>
    <mergeCell ref="B43:E43"/>
    <mergeCell ref="F43:G43"/>
    <mergeCell ref="B40:E40"/>
    <mergeCell ref="F40:G40"/>
    <mergeCell ref="B41:E41"/>
    <mergeCell ref="F41:G41"/>
    <mergeCell ref="B42:E42"/>
    <mergeCell ref="F42:G42"/>
    <mergeCell ref="B48:E48"/>
    <mergeCell ref="F48:G48"/>
    <mergeCell ref="B44:E44"/>
    <mergeCell ref="F44:G44"/>
    <mergeCell ref="B45:E45"/>
    <mergeCell ref="F45:G45"/>
    <mergeCell ref="B46:E46"/>
    <mergeCell ref="F46:G46"/>
    <mergeCell ref="B47:E47"/>
    <mergeCell ref="F47:G47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22">
      <selection activeCell="B40" sqref="B40:E40"/>
    </sheetView>
  </sheetViews>
  <sheetFormatPr defaultColWidth="9.140625" defaultRowHeight="15" outlineLevelCol="1"/>
  <cols>
    <col min="1" max="1" width="4.7109375" style="1" customWidth="1"/>
    <col min="2" max="2" width="34.28125" style="1" customWidth="1"/>
    <col min="3" max="3" width="10.7109375" style="1" customWidth="1"/>
    <col min="4" max="4" width="13.7109375" style="1" customWidth="1"/>
    <col min="5" max="5" width="12.7109375" style="1" customWidth="1"/>
    <col min="6" max="6" width="11.8515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4.2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4.5" customHeight="1"/>
    <row r="7" spans="1:6" s="3" customFormat="1" ht="16.5" customHeight="1">
      <c r="A7" s="3" t="s">
        <v>2</v>
      </c>
      <c r="F7" s="4" t="s">
        <v>96</v>
      </c>
    </row>
    <row r="8" spans="1:6" s="3" customFormat="1" ht="15">
      <c r="A8" s="3" t="s">
        <v>3</v>
      </c>
      <c r="F8" s="4" t="s">
        <v>233</v>
      </c>
    </row>
    <row r="9" s="3" customFormat="1" ht="4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44809.69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-7248.9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222</v>
      </c>
    </row>
    <row r="18" spans="1:16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145079.28</v>
      </c>
      <c r="E18" s="71">
        <v>139926.68</v>
      </c>
      <c r="F18" s="71">
        <f>D18</f>
        <v>145079.28</v>
      </c>
      <c r="G18" s="72">
        <f aca="true" t="shared" si="0" ref="G18:G27">E18-D18</f>
        <v>-5152.600000000006</v>
      </c>
      <c r="H18" s="15">
        <v>7.56</v>
      </c>
      <c r="I18" s="15"/>
      <c r="P18" s="69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50278.7980952381</v>
      </c>
      <c r="E19" s="71">
        <f>E18*I19</f>
        <v>48493.108677248674</v>
      </c>
      <c r="F19" s="71">
        <f>D19</f>
        <v>50278.7980952381</v>
      </c>
      <c r="G19" s="72">
        <f t="shared" si="0"/>
        <v>-1785.6894179894225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25523.206666666672</v>
      </c>
      <c r="E20" s="71">
        <f>E18*I20</f>
        <v>24616.730740740742</v>
      </c>
      <c r="F20" s="71">
        <f>D20</f>
        <v>25523.206666666672</v>
      </c>
      <c r="G20" s="72">
        <f t="shared" si="0"/>
        <v>-906.4759259259299</v>
      </c>
      <c r="H20" s="15">
        <v>1.33</v>
      </c>
      <c r="I20" s="15">
        <f>H20/H18</f>
        <v>0.17592592592592596</v>
      </c>
    </row>
    <row r="21" spans="1:9" s="3" customFormat="1" ht="17.25" customHeight="1">
      <c r="A21" s="8" t="s">
        <v>20</v>
      </c>
      <c r="B21" s="9" t="s">
        <v>21</v>
      </c>
      <c r="C21" s="73">
        <v>1.22</v>
      </c>
      <c r="D21" s="71">
        <f>D18*I21</f>
        <v>23412.26476190476</v>
      </c>
      <c r="E21" s="71">
        <f>E18*I21</f>
        <v>22580.760529100527</v>
      </c>
      <c r="F21" s="71">
        <f>D21</f>
        <v>23412.26476190476</v>
      </c>
      <c r="G21" s="72">
        <f t="shared" si="0"/>
        <v>-831.5042328042327</v>
      </c>
      <c r="H21" s="15">
        <v>1.22</v>
      </c>
      <c r="I21" s="15">
        <f>H21/H18</f>
        <v>0.16137566137566137</v>
      </c>
    </row>
    <row r="22" spans="1:9" s="3" customFormat="1" ht="15.75" customHeight="1">
      <c r="A22" s="8" t="s">
        <v>22</v>
      </c>
      <c r="B22" s="9" t="s">
        <v>23</v>
      </c>
      <c r="C22" s="73">
        <v>2.39</v>
      </c>
      <c r="D22" s="71">
        <f>D18*I22</f>
        <v>45865.01047619048</v>
      </c>
      <c r="E22" s="71">
        <f>E18*I22</f>
        <v>44236.08005291005</v>
      </c>
      <c r="F22" s="71">
        <f>D22</f>
        <v>45865.01047619048</v>
      </c>
      <c r="G22" s="72">
        <f t="shared" si="0"/>
        <v>-1628.930423280428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57186.96</v>
      </c>
      <c r="E24" s="72">
        <v>55255.71</v>
      </c>
      <c r="F24" s="72">
        <f>D24</f>
        <v>57186.96</v>
      </c>
      <c r="G24" s="72">
        <f t="shared" si="0"/>
        <v>-1931.25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31665</v>
      </c>
      <c r="E26" s="72">
        <v>30574.4</v>
      </c>
      <c r="F26" s="81">
        <f>F40</f>
        <v>10226.684000000001</v>
      </c>
      <c r="G26" s="72">
        <f t="shared" si="0"/>
        <v>-1090.5999999999985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115.58</v>
      </c>
      <c r="F27" s="81">
        <v>0</v>
      </c>
      <c r="G27" s="72">
        <f t="shared" si="0"/>
        <v>115.58</v>
      </c>
    </row>
    <row r="28" spans="1:7" ht="15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723722.74</v>
      </c>
      <c r="E28" s="72">
        <f>SUM(E29:E32)</f>
        <v>684429.27</v>
      </c>
      <c r="F28" s="72">
        <f>SUM(F29:F32)</f>
        <v>723722.74</v>
      </c>
      <c r="G28" s="72">
        <f>SUM(G29:G32)</f>
        <v>-39293.469999999965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0.43</v>
      </c>
      <c r="F29" s="72">
        <f>D29</f>
        <v>0</v>
      </c>
      <c r="G29" s="72">
        <f>E29-D29</f>
        <v>0.43</v>
      </c>
    </row>
    <row r="30" spans="1:7" ht="30">
      <c r="A30" s="9" t="s">
        <v>39</v>
      </c>
      <c r="B30" s="9" t="s">
        <v>184</v>
      </c>
      <c r="C30" s="73">
        <v>42.36</v>
      </c>
      <c r="D30" s="72">
        <v>160476.15</v>
      </c>
      <c r="E30" s="72">
        <v>149355.35</v>
      </c>
      <c r="F30" s="72">
        <f>D30</f>
        <v>160476.15</v>
      </c>
      <c r="G30" s="72">
        <f>E30-D30</f>
        <v>-11120.799999999988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563246.59</v>
      </c>
      <c r="E32" s="72">
        <v>535073.49</v>
      </c>
      <c r="F32" s="72">
        <f>D32</f>
        <v>563246.59</v>
      </c>
      <c r="G32" s="72">
        <f>E32-D32</f>
        <v>-28173.099999999977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8">
        <f>D13+D18+D23+D24+D25+D26+D27+D28-E18-E23-E24-E25-E26-E27-E28</f>
        <v>92162.03000000003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-7133.32</v>
      </c>
      <c r="H36" s="40"/>
      <c r="I36" s="40"/>
    </row>
    <row r="37" spans="1:9" ht="25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SUM(F41:G43)</f>
        <v>10226.684000000001</v>
      </c>
      <c r="G40" s="219"/>
    </row>
    <row r="41" spans="1:7" ht="13.5" customHeight="1">
      <c r="A41" s="9" t="s">
        <v>16</v>
      </c>
      <c r="B41" s="197" t="s">
        <v>186</v>
      </c>
      <c r="C41" s="197"/>
      <c r="D41" s="197"/>
      <c r="E41" s="197"/>
      <c r="F41" s="198">
        <v>7952.22</v>
      </c>
      <c r="G41" s="198"/>
    </row>
    <row r="42" spans="1:7" ht="13.5" customHeight="1">
      <c r="A42" s="9" t="s">
        <v>18</v>
      </c>
      <c r="B42" s="178" t="s">
        <v>393</v>
      </c>
      <c r="C42" s="179"/>
      <c r="D42" s="179"/>
      <c r="E42" s="180"/>
      <c r="F42" s="192">
        <v>440</v>
      </c>
      <c r="G42" s="193"/>
    </row>
    <row r="43" spans="1:7" s="49" customFormat="1" ht="13.5" customHeight="1">
      <c r="A43" s="9" t="s">
        <v>20</v>
      </c>
      <c r="B43" s="208" t="s">
        <v>156</v>
      </c>
      <c r="C43" s="208"/>
      <c r="D43" s="208"/>
      <c r="E43" s="208"/>
      <c r="F43" s="215">
        <f>E26*6%</f>
        <v>1834.464</v>
      </c>
      <c r="G43" s="215"/>
    </row>
    <row r="44" spans="1:7" s="49" customFormat="1" ht="13.5" customHeight="1">
      <c r="A44" s="51"/>
      <c r="B44" s="52"/>
      <c r="C44" s="52"/>
      <c r="D44" s="52"/>
      <c r="E44" s="52"/>
      <c r="F44" s="53"/>
      <c r="G44" s="53"/>
    </row>
    <row r="45" spans="1:7" s="49" customFormat="1" ht="13.5" customHeight="1">
      <c r="A45" s="51"/>
      <c r="B45" s="52"/>
      <c r="C45" s="52"/>
      <c r="D45" s="52"/>
      <c r="E45" s="52"/>
      <c r="F45" s="53"/>
      <c r="G45" s="53"/>
    </row>
    <row r="46" spans="2:5" ht="6.75" customHeight="1">
      <c r="B46" s="13"/>
      <c r="C46" s="13"/>
      <c r="D46" s="13"/>
      <c r="E46" s="13"/>
    </row>
    <row r="47" spans="1:6" s="3" customFormat="1" ht="15">
      <c r="A47" s="3" t="s">
        <v>55</v>
      </c>
      <c r="C47" s="3" t="s">
        <v>49</v>
      </c>
      <c r="F47" s="3" t="s">
        <v>103</v>
      </c>
    </row>
    <row r="48" s="3" customFormat="1" ht="13.5" customHeight="1">
      <c r="F48" s="4" t="s">
        <v>215</v>
      </c>
    </row>
    <row r="49" s="3" customFormat="1" ht="15">
      <c r="A49" s="3" t="s">
        <v>50</v>
      </c>
    </row>
    <row r="50" spans="3:7" s="3" customFormat="1" ht="11.25" customHeight="1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20">
    <mergeCell ref="A11:I11"/>
    <mergeCell ref="A1:I1"/>
    <mergeCell ref="A2:I2"/>
    <mergeCell ref="A5:I5"/>
    <mergeCell ref="A10:I10"/>
    <mergeCell ref="A3:K3"/>
    <mergeCell ref="A12:I12"/>
    <mergeCell ref="A37:I37"/>
    <mergeCell ref="B39:E39"/>
    <mergeCell ref="F39:G39"/>
    <mergeCell ref="A13:C13"/>
    <mergeCell ref="A34:C34"/>
    <mergeCell ref="B43:E43"/>
    <mergeCell ref="F43:G43"/>
    <mergeCell ref="F40:G40"/>
    <mergeCell ref="B41:E41"/>
    <mergeCell ref="F41:G41"/>
    <mergeCell ref="B40:E40"/>
    <mergeCell ref="B42:E42"/>
    <mergeCell ref="F42:G42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33.7109375" style="1" customWidth="1"/>
    <col min="3" max="3" width="10.28125" style="1" customWidth="1"/>
    <col min="4" max="4" width="11.8515625" style="1" customWidth="1"/>
    <col min="5" max="5" width="11.57421875" style="1" customWidth="1"/>
    <col min="6" max="6" width="12.57421875" style="1" customWidth="1"/>
    <col min="7" max="7" width="13.85156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6" customHeight="1"/>
    <row r="7" spans="1:6" s="3" customFormat="1" ht="16.5" customHeight="1">
      <c r="A7" s="3" t="s">
        <v>2</v>
      </c>
      <c r="F7" s="4" t="s">
        <v>97</v>
      </c>
    </row>
    <row r="8" spans="1:6" s="3" customFormat="1" ht="15">
      <c r="A8" s="3" t="s">
        <v>3</v>
      </c>
      <c r="F8" s="4" t="s">
        <v>98</v>
      </c>
    </row>
    <row r="9" s="3" customFormat="1" ht="4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386241.55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13836.37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234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177965.64</v>
      </c>
      <c r="E18" s="71">
        <v>168212.85</v>
      </c>
      <c r="F18" s="71">
        <f>D18</f>
        <v>177965.64</v>
      </c>
      <c r="G18" s="72">
        <f aca="true" t="shared" si="0" ref="G18:G27">E18-D18</f>
        <v>-9752.790000000008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61675.92285714286</v>
      </c>
      <c r="E19" s="71">
        <f>E18*I19</f>
        <v>58295.987698412704</v>
      </c>
      <c r="F19" s="71">
        <f>D19</f>
        <v>61675.92285714286</v>
      </c>
      <c r="G19" s="72">
        <f t="shared" si="0"/>
        <v>-3379.935158730157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31308.770000000008</v>
      </c>
      <c r="E20" s="71">
        <f>E18*I20</f>
        <v>29593.001388888897</v>
      </c>
      <c r="F20" s="71">
        <f>D20</f>
        <v>31308.770000000008</v>
      </c>
      <c r="G20" s="72">
        <f t="shared" si="0"/>
        <v>-1715.7686111111107</v>
      </c>
      <c r="H20" s="15">
        <v>1.33</v>
      </c>
      <c r="I20" s="15">
        <f>H20/H18</f>
        <v>0.17592592592592596</v>
      </c>
    </row>
    <row r="21" spans="1:9" s="3" customFormat="1" ht="16.5" customHeight="1">
      <c r="A21" s="8" t="s">
        <v>20</v>
      </c>
      <c r="B21" s="9" t="s">
        <v>21</v>
      </c>
      <c r="C21" s="73">
        <v>1.22</v>
      </c>
      <c r="D21" s="71">
        <f>D18*I21</f>
        <v>28719.32285714286</v>
      </c>
      <c r="E21" s="71">
        <f>E18*I21</f>
        <v>27145.45992063492</v>
      </c>
      <c r="F21" s="71">
        <f>D21</f>
        <v>28719.32285714286</v>
      </c>
      <c r="G21" s="72">
        <f t="shared" si="0"/>
        <v>-1573.8629365079396</v>
      </c>
      <c r="H21" s="15">
        <v>1.22</v>
      </c>
      <c r="I21" s="15">
        <f>H21/H18</f>
        <v>0.16137566137566137</v>
      </c>
    </row>
    <row r="22" spans="1:9" s="3" customFormat="1" ht="15.75" customHeight="1">
      <c r="A22" s="8" t="s">
        <v>22</v>
      </c>
      <c r="B22" s="9" t="s">
        <v>23</v>
      </c>
      <c r="C22" s="73">
        <v>2.39</v>
      </c>
      <c r="D22" s="71">
        <f>D18*I22</f>
        <v>56261.62428571429</v>
      </c>
      <c r="E22" s="71">
        <f>E18*I22</f>
        <v>53178.4009920635</v>
      </c>
      <c r="F22" s="71">
        <f>D22</f>
        <v>56261.62428571429</v>
      </c>
      <c r="G22" s="72">
        <f t="shared" si="0"/>
        <v>-3083.2232936507935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70150.32</v>
      </c>
      <c r="E24" s="72">
        <v>67739.42</v>
      </c>
      <c r="F24" s="72">
        <f>D24</f>
        <v>70150.32</v>
      </c>
      <c r="G24" s="72">
        <f t="shared" si="0"/>
        <v>-2410.9000000000087</v>
      </c>
    </row>
    <row r="25" spans="1:7" ht="16.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38842.68</v>
      </c>
      <c r="E26" s="72">
        <v>37550.63</v>
      </c>
      <c r="F26" s="81">
        <f>F40</f>
        <v>170409.5078</v>
      </c>
      <c r="G26" s="72">
        <f t="shared" si="0"/>
        <v>-1292.050000000003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 t="shared" si="0"/>
        <v>0</v>
      </c>
    </row>
    <row r="28" spans="1:7" ht="16.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951080.6599999999</v>
      </c>
      <c r="E28" s="72">
        <f>SUM(E29:E32)</f>
        <v>870058.48</v>
      </c>
      <c r="F28" s="72">
        <f>SUM(F29:F32)</f>
        <v>951080.6599999999</v>
      </c>
      <c r="G28" s="72">
        <f>SUM(G29:G32)</f>
        <v>-81022.17999999993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102.07</v>
      </c>
      <c r="F29" s="72">
        <f>D29</f>
        <v>0</v>
      </c>
      <c r="G29" s="72">
        <f>E29-D29</f>
        <v>102.07</v>
      </c>
    </row>
    <row r="30" spans="1:7" ht="30">
      <c r="A30" s="9" t="s">
        <v>39</v>
      </c>
      <c r="B30" s="9" t="s">
        <v>184</v>
      </c>
      <c r="C30" s="73">
        <v>42.36</v>
      </c>
      <c r="D30" s="72">
        <v>260159.59</v>
      </c>
      <c r="E30" s="72">
        <v>246003.42</v>
      </c>
      <c r="F30" s="72">
        <f>D30</f>
        <v>260159.59</v>
      </c>
      <c r="G30" s="72">
        <f>E30-D30</f>
        <v>-14156.169999999984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690921.07</v>
      </c>
      <c r="E32" s="72">
        <v>623952.99</v>
      </c>
      <c r="F32" s="72">
        <f>D32</f>
        <v>690921.07</v>
      </c>
      <c r="G32" s="72">
        <f>E32-D32</f>
        <v>-66968.07999999996</v>
      </c>
    </row>
    <row r="33" spans="1:10" s="20" customFormat="1" ht="6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480719.4700000002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13836.37</v>
      </c>
      <c r="H36" s="40"/>
      <c r="I36" s="40"/>
    </row>
    <row r="37" spans="1:9" ht="24.7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5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SUM(F41:L46)</f>
        <v>170409.5078</v>
      </c>
      <c r="G40" s="219"/>
    </row>
    <row r="41" spans="1:7" ht="13.5" customHeight="1">
      <c r="A41" s="9" t="s">
        <v>16</v>
      </c>
      <c r="B41" s="197" t="s">
        <v>308</v>
      </c>
      <c r="C41" s="197"/>
      <c r="D41" s="197"/>
      <c r="E41" s="197"/>
      <c r="F41" s="198">
        <v>116686.74</v>
      </c>
      <c r="G41" s="198"/>
    </row>
    <row r="42" spans="1:7" ht="13.5" customHeight="1">
      <c r="A42" s="9" t="s">
        <v>18</v>
      </c>
      <c r="B42" s="197" t="s">
        <v>309</v>
      </c>
      <c r="C42" s="197"/>
      <c r="D42" s="197"/>
      <c r="E42" s="197"/>
      <c r="F42" s="198">
        <v>4473.28</v>
      </c>
      <c r="G42" s="198"/>
    </row>
    <row r="43" spans="1:7" ht="13.5" customHeight="1">
      <c r="A43" s="9" t="s">
        <v>20</v>
      </c>
      <c r="B43" s="197" t="s">
        <v>310</v>
      </c>
      <c r="C43" s="197"/>
      <c r="D43" s="197"/>
      <c r="E43" s="197"/>
      <c r="F43" s="198">
        <v>46226.45</v>
      </c>
      <c r="G43" s="198"/>
    </row>
    <row r="44" spans="1:7" ht="13.5" customHeight="1">
      <c r="A44" s="9" t="s">
        <v>22</v>
      </c>
      <c r="B44" s="197" t="s">
        <v>254</v>
      </c>
      <c r="C44" s="197"/>
      <c r="D44" s="197"/>
      <c r="E44" s="197"/>
      <c r="F44" s="198">
        <v>110</v>
      </c>
      <c r="G44" s="198"/>
    </row>
    <row r="45" spans="1:7" ht="13.5" customHeight="1">
      <c r="A45" s="9" t="s">
        <v>24</v>
      </c>
      <c r="B45" s="178" t="s">
        <v>393</v>
      </c>
      <c r="C45" s="179"/>
      <c r="D45" s="179"/>
      <c r="E45" s="180"/>
      <c r="F45" s="192">
        <v>660</v>
      </c>
      <c r="G45" s="193"/>
    </row>
    <row r="46" spans="1:7" ht="13.5" customHeight="1">
      <c r="A46" s="9" t="s">
        <v>118</v>
      </c>
      <c r="B46" s="197" t="s">
        <v>156</v>
      </c>
      <c r="C46" s="197"/>
      <c r="D46" s="197"/>
      <c r="E46" s="197"/>
      <c r="F46" s="198">
        <f>E26*6%</f>
        <v>2253.0377999999996</v>
      </c>
      <c r="G46" s="198"/>
    </row>
    <row r="47" s="3" customFormat="1" ht="7.5" customHeight="1"/>
    <row r="48" spans="1:6" s="3" customFormat="1" ht="15">
      <c r="A48" s="3" t="s">
        <v>55</v>
      </c>
      <c r="C48" s="3" t="s">
        <v>49</v>
      </c>
      <c r="F48" s="3" t="s">
        <v>103</v>
      </c>
    </row>
    <row r="49" s="3" customFormat="1" ht="13.5" customHeight="1">
      <c r="F49" s="4" t="s">
        <v>215</v>
      </c>
    </row>
    <row r="50" s="3" customFormat="1" ht="15">
      <c r="A50" s="3" t="s">
        <v>50</v>
      </c>
    </row>
    <row r="51" spans="3:7" s="3" customFormat="1" ht="12" customHeight="1">
      <c r="C51" s="14" t="s">
        <v>51</v>
      </c>
      <c r="E51" s="14"/>
      <c r="F51" s="14"/>
      <c r="G51" s="14"/>
    </row>
    <row r="52" s="3" customFormat="1" ht="15"/>
    <row r="53" s="3" customFormat="1" ht="15"/>
  </sheetData>
  <sheetProtection/>
  <mergeCells count="26">
    <mergeCell ref="A34:C34"/>
    <mergeCell ref="B41:E41"/>
    <mergeCell ref="F41:G41"/>
    <mergeCell ref="A11:I11"/>
    <mergeCell ref="A12:I12"/>
    <mergeCell ref="A37:I37"/>
    <mergeCell ref="B39:E39"/>
    <mergeCell ref="F39:G39"/>
    <mergeCell ref="B40:E40"/>
    <mergeCell ref="F40:G40"/>
    <mergeCell ref="A13:C13"/>
    <mergeCell ref="A1:I1"/>
    <mergeCell ref="A2:I2"/>
    <mergeCell ref="A5:I5"/>
    <mergeCell ref="A10:I10"/>
    <mergeCell ref="A3:K3"/>
    <mergeCell ref="B46:E46"/>
    <mergeCell ref="F46:G46"/>
    <mergeCell ref="B42:E42"/>
    <mergeCell ref="F42:G42"/>
    <mergeCell ref="B43:E43"/>
    <mergeCell ref="F43:G43"/>
    <mergeCell ref="B44:E44"/>
    <mergeCell ref="F44:G44"/>
    <mergeCell ref="B45:E45"/>
    <mergeCell ref="F45:G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47" sqref="M47"/>
    </sheetView>
  </sheetViews>
  <sheetFormatPr defaultColWidth="9.140625" defaultRowHeight="15" outlineLevelCol="1"/>
  <cols>
    <col min="1" max="1" width="3.57421875" style="23" customWidth="1"/>
    <col min="2" max="2" width="24.8515625" style="23" customWidth="1"/>
    <col min="3" max="3" width="8.00390625" style="23" customWidth="1"/>
    <col min="4" max="4" width="10.140625" style="23" customWidth="1"/>
    <col min="5" max="5" width="10.8515625" style="23" customWidth="1"/>
    <col min="6" max="6" width="10.57421875" style="23" customWidth="1"/>
    <col min="7" max="7" width="11.28125" style="23" customWidth="1"/>
    <col min="8" max="8" width="10.140625" style="23" customWidth="1"/>
    <col min="9" max="9" width="10.421875" style="23" customWidth="1"/>
    <col min="10" max="11" width="9.140625" style="23" hidden="1" customWidth="1" outlineLevel="1"/>
    <col min="12" max="12" width="9.140625" style="23" customWidth="1" collapsed="1"/>
    <col min="13" max="16384" width="9.140625" style="23" customWidth="1"/>
  </cols>
  <sheetData>
    <row r="1" spans="1:9" ht="12.75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191" t="s">
        <v>52</v>
      </c>
      <c r="B2" s="191"/>
      <c r="C2" s="191"/>
      <c r="D2" s="191"/>
      <c r="E2" s="191"/>
      <c r="F2" s="191"/>
      <c r="G2" s="191"/>
      <c r="H2" s="191"/>
      <c r="I2" s="191"/>
    </row>
    <row r="3" spans="1:9" ht="12.75">
      <c r="A3" s="191" t="s">
        <v>109</v>
      </c>
      <c r="B3" s="191"/>
      <c r="C3" s="191"/>
      <c r="D3" s="191"/>
      <c r="E3" s="191"/>
      <c r="F3" s="191"/>
      <c r="G3" s="191"/>
      <c r="H3" s="191"/>
      <c r="I3" s="191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182" t="s">
        <v>1</v>
      </c>
      <c r="B5" s="191"/>
      <c r="C5" s="191"/>
      <c r="D5" s="191"/>
      <c r="E5" s="191"/>
      <c r="F5" s="191"/>
      <c r="G5" s="191"/>
      <c r="H5" s="191"/>
      <c r="I5" s="191"/>
    </row>
    <row r="7" spans="1:6" s="25" customFormat="1" ht="12.75">
      <c r="A7" s="25" t="s">
        <v>2</v>
      </c>
      <c r="F7" s="26" t="s">
        <v>53</v>
      </c>
    </row>
    <row r="8" spans="1:6" s="25" customFormat="1" ht="12.75">
      <c r="A8" s="25" t="s">
        <v>3</v>
      </c>
      <c r="F8" s="26" t="s">
        <v>54</v>
      </c>
    </row>
    <row r="9" s="25" customFormat="1" ht="12.75">
      <c r="A9" s="25" t="s">
        <v>4</v>
      </c>
    </row>
    <row r="10" spans="1:6" s="25" customFormat="1" ht="12.75">
      <c r="A10" s="25" t="s">
        <v>5</v>
      </c>
      <c r="F10" s="26" t="s">
        <v>6</v>
      </c>
    </row>
    <row r="11" spans="1:6" s="25" customFormat="1" ht="12.75">
      <c r="A11" s="25" t="s">
        <v>7</v>
      </c>
      <c r="F11" s="26" t="s">
        <v>6</v>
      </c>
    </row>
    <row r="12" s="25" customFormat="1" ht="12.75"/>
    <row r="13" spans="1:9" s="25" customFormat="1" ht="12.75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</row>
    <row r="14" spans="1:9" s="25" customFormat="1" ht="12.75">
      <c r="A14" s="181" t="s">
        <v>9</v>
      </c>
      <c r="B14" s="181"/>
      <c r="C14" s="181"/>
      <c r="D14" s="181"/>
      <c r="E14" s="181"/>
      <c r="F14" s="181"/>
      <c r="G14" s="181"/>
      <c r="H14" s="181"/>
      <c r="I14" s="181"/>
    </row>
    <row r="15" spans="1:9" s="25" customFormat="1" ht="12.75">
      <c r="A15" s="181" t="s">
        <v>10</v>
      </c>
      <c r="B15" s="181"/>
      <c r="C15" s="181"/>
      <c r="D15" s="181"/>
      <c r="E15" s="181"/>
      <c r="F15" s="181"/>
      <c r="G15" s="181"/>
      <c r="H15" s="181"/>
      <c r="I15" s="181"/>
    </row>
    <row r="16" s="25" customFormat="1" ht="12.75"/>
    <row r="17" spans="1:9" s="18" customFormat="1" ht="51">
      <c r="A17" s="6" t="s">
        <v>11</v>
      </c>
      <c r="B17" s="6" t="s">
        <v>12</v>
      </c>
      <c r="C17" s="6" t="s">
        <v>104</v>
      </c>
      <c r="D17" s="6" t="s">
        <v>13</v>
      </c>
      <c r="E17" s="6" t="s">
        <v>99</v>
      </c>
      <c r="F17" s="6" t="s">
        <v>100</v>
      </c>
      <c r="G17" s="17" t="s">
        <v>101</v>
      </c>
      <c r="H17" s="6" t="s">
        <v>102</v>
      </c>
      <c r="I17" s="6" t="s">
        <v>115</v>
      </c>
    </row>
    <row r="18" spans="1:11" s="25" customFormat="1" ht="25.5">
      <c r="A18" s="27" t="s">
        <v>14</v>
      </c>
      <c r="B18" s="28" t="s">
        <v>15</v>
      </c>
      <c r="C18" s="29">
        <v>6.75</v>
      </c>
      <c r="D18" s="27">
        <v>-25096.32</v>
      </c>
      <c r="E18" s="27">
        <v>174103.45</v>
      </c>
      <c r="F18" s="30">
        <v>169317.59</v>
      </c>
      <c r="G18" s="30">
        <f>E18</f>
        <v>174103.45</v>
      </c>
      <c r="H18" s="31">
        <f aca="true" t="shared" si="0" ref="H18:H33">D18+F18-G18</f>
        <v>-29882.180000000022</v>
      </c>
      <c r="I18" s="31">
        <f aca="true" t="shared" si="1" ref="I18:I33">F18-E18</f>
        <v>-4785.860000000015</v>
      </c>
      <c r="J18" s="32">
        <v>6.75</v>
      </c>
      <c r="K18" s="32"/>
    </row>
    <row r="19" spans="1:11" s="25" customFormat="1" ht="25.5">
      <c r="A19" s="27" t="s">
        <v>16</v>
      </c>
      <c r="B19" s="28" t="s">
        <v>17</v>
      </c>
      <c r="C19" s="29">
        <v>2.41</v>
      </c>
      <c r="D19" s="30">
        <v>-8687.19</v>
      </c>
      <c r="E19" s="30">
        <f>E18*K19</f>
        <v>62161.37992592593</v>
      </c>
      <c r="F19" s="30">
        <f>F18*K19</f>
        <v>60452.65065185185</v>
      </c>
      <c r="G19" s="30">
        <f>E19</f>
        <v>62161.37992592593</v>
      </c>
      <c r="H19" s="31">
        <f t="shared" si="0"/>
        <v>-10395.919274074084</v>
      </c>
      <c r="I19" s="31">
        <f t="shared" si="1"/>
        <v>-1708.7292740740813</v>
      </c>
      <c r="J19" s="32">
        <v>2.41</v>
      </c>
      <c r="K19" s="32">
        <f>J19/J18</f>
        <v>0.35703703703703704</v>
      </c>
    </row>
    <row r="20" spans="1:11" s="25" customFormat="1" ht="25.5">
      <c r="A20" s="27" t="s">
        <v>18</v>
      </c>
      <c r="B20" s="28" t="s">
        <v>19</v>
      </c>
      <c r="C20" s="29">
        <v>1.2</v>
      </c>
      <c r="D20" s="30">
        <v>-4918.14</v>
      </c>
      <c r="E20" s="30">
        <f>E18*K20</f>
        <v>30951.724444444448</v>
      </c>
      <c r="F20" s="30">
        <f>F18*K20</f>
        <v>30100.90488888889</v>
      </c>
      <c r="G20" s="30">
        <f>E20</f>
        <v>30951.724444444448</v>
      </c>
      <c r="H20" s="31">
        <f t="shared" si="0"/>
        <v>-5768.959555555557</v>
      </c>
      <c r="I20" s="31">
        <f t="shared" si="1"/>
        <v>-850.8195555555576</v>
      </c>
      <c r="J20" s="32">
        <v>1.2</v>
      </c>
      <c r="K20" s="32">
        <f>J20/J18</f>
        <v>0.17777777777777778</v>
      </c>
    </row>
    <row r="21" spans="1:11" s="25" customFormat="1" ht="25.5">
      <c r="A21" s="27" t="s">
        <v>20</v>
      </c>
      <c r="B21" s="28" t="s">
        <v>21</v>
      </c>
      <c r="C21" s="29">
        <v>1.51</v>
      </c>
      <c r="D21" s="30">
        <v>-6113.21</v>
      </c>
      <c r="E21" s="30">
        <f>E18*K21</f>
        <v>38947.5865925926</v>
      </c>
      <c r="F21" s="30">
        <f>F18*K21</f>
        <v>37876.971985185184</v>
      </c>
      <c r="G21" s="30">
        <f>E21</f>
        <v>38947.5865925926</v>
      </c>
      <c r="H21" s="31">
        <f t="shared" si="0"/>
        <v>-7183.824607407412</v>
      </c>
      <c r="I21" s="31">
        <f t="shared" si="1"/>
        <v>-1070.6146074074131</v>
      </c>
      <c r="J21" s="32">
        <v>1.51</v>
      </c>
      <c r="K21" s="32">
        <f>J21/J18</f>
        <v>0.2237037037037037</v>
      </c>
    </row>
    <row r="22" spans="1:11" s="25" customFormat="1" ht="25.5">
      <c r="A22" s="27" t="s">
        <v>22</v>
      </c>
      <c r="B22" s="28" t="s">
        <v>23</v>
      </c>
      <c r="C22" s="29">
        <v>1.63</v>
      </c>
      <c r="D22" s="30">
        <v>-5377.78</v>
      </c>
      <c r="E22" s="30">
        <f>E18*K22</f>
        <v>42042.75903703704</v>
      </c>
      <c r="F22" s="30">
        <f>F18*K22</f>
        <v>40887.06247407407</v>
      </c>
      <c r="G22" s="30">
        <f>E22</f>
        <v>42042.75903703704</v>
      </c>
      <c r="H22" s="31">
        <f t="shared" si="0"/>
        <v>-6533.476562962969</v>
      </c>
      <c r="I22" s="31">
        <f t="shared" si="1"/>
        <v>-1155.6965629629703</v>
      </c>
      <c r="J22" s="32">
        <v>1.63</v>
      </c>
      <c r="K22" s="32">
        <f>J22/J18</f>
        <v>0.24148148148148146</v>
      </c>
    </row>
    <row r="23" spans="1:9" ht="12.75">
      <c r="A23" s="28" t="s">
        <v>25</v>
      </c>
      <c r="B23" s="28" t="s">
        <v>26</v>
      </c>
      <c r="C23" s="29">
        <v>3.15</v>
      </c>
      <c r="D23" s="28">
        <v>0</v>
      </c>
      <c r="E23" s="28">
        <v>0</v>
      </c>
      <c r="F23" s="31">
        <v>0</v>
      </c>
      <c r="G23" s="31">
        <v>0</v>
      </c>
      <c r="H23" s="31">
        <f t="shared" si="0"/>
        <v>0</v>
      </c>
      <c r="I23" s="31">
        <f t="shared" si="1"/>
        <v>0</v>
      </c>
    </row>
    <row r="24" spans="1:9" ht="12.75">
      <c r="A24" s="28" t="s">
        <v>27</v>
      </c>
      <c r="B24" s="28" t="s">
        <v>28</v>
      </c>
      <c r="C24" s="16">
        <v>2.6</v>
      </c>
      <c r="D24" s="28">
        <v>-6439.37</v>
      </c>
      <c r="E24" s="28">
        <v>59389.92</v>
      </c>
      <c r="F24" s="31">
        <v>57568.62</v>
      </c>
      <c r="G24" s="31">
        <f>E24</f>
        <v>59389.92</v>
      </c>
      <c r="H24" s="31">
        <f t="shared" si="0"/>
        <v>-8260.669999999998</v>
      </c>
      <c r="I24" s="31">
        <f t="shared" si="1"/>
        <v>-1821.2999999999956</v>
      </c>
    </row>
    <row r="25" spans="1:9" ht="12.75" customHeight="1">
      <c r="A25" s="28" t="s">
        <v>29</v>
      </c>
      <c r="B25" s="28" t="s">
        <v>30</v>
      </c>
      <c r="C25" s="29">
        <v>0.81</v>
      </c>
      <c r="D25" s="28">
        <v>0</v>
      </c>
      <c r="E25" s="28">
        <v>0</v>
      </c>
      <c r="F25" s="28">
        <v>0</v>
      </c>
      <c r="G25" s="28">
        <v>0</v>
      </c>
      <c r="H25" s="28">
        <f t="shared" si="0"/>
        <v>0</v>
      </c>
      <c r="I25" s="28">
        <f t="shared" si="1"/>
        <v>0</v>
      </c>
    </row>
    <row r="26" spans="1:9" ht="25.5">
      <c r="A26" s="28" t="s">
        <v>31</v>
      </c>
      <c r="B26" s="28" t="s">
        <v>32</v>
      </c>
      <c r="C26" s="29">
        <v>1.61</v>
      </c>
      <c r="D26" s="28">
        <v>-28369.61</v>
      </c>
      <c r="E26" s="28">
        <v>65703.01</v>
      </c>
      <c r="F26" s="28">
        <v>65330.4</v>
      </c>
      <c r="G26" s="28">
        <v>24581.67</v>
      </c>
      <c r="H26" s="28">
        <f>D26+F26-G26</f>
        <v>12379.120000000003</v>
      </c>
      <c r="I26" s="28">
        <f>F26-E26</f>
        <v>-372.6099999999933</v>
      </c>
    </row>
    <row r="27" spans="1:9" s="37" customFormat="1" ht="12.75">
      <c r="A27" s="249" t="s">
        <v>116</v>
      </c>
      <c r="B27" s="250"/>
      <c r="C27" s="35"/>
      <c r="D27" s="36">
        <f aca="true" t="shared" si="2" ref="D27:I27">D18+D23+D24+D25+D26</f>
        <v>-59905.3</v>
      </c>
      <c r="E27" s="36">
        <f t="shared" si="2"/>
        <v>299196.38</v>
      </c>
      <c r="F27" s="36">
        <f t="shared" si="2"/>
        <v>292216.61</v>
      </c>
      <c r="G27" s="36">
        <f t="shared" si="2"/>
        <v>258075.03999999998</v>
      </c>
      <c r="H27" s="36">
        <f t="shared" si="2"/>
        <v>-25763.730000000018</v>
      </c>
      <c r="I27" s="36">
        <f t="shared" si="2"/>
        <v>-6979.770000000004</v>
      </c>
    </row>
    <row r="28" spans="1:9" ht="25.5">
      <c r="A28" s="28" t="s">
        <v>33</v>
      </c>
      <c r="B28" s="28" t="s">
        <v>34</v>
      </c>
      <c r="C28" s="29">
        <v>0</v>
      </c>
      <c r="D28" s="28">
        <v>21203.4</v>
      </c>
      <c r="E28" s="28">
        <v>0</v>
      </c>
      <c r="F28" s="28">
        <v>42.57</v>
      </c>
      <c r="G28" s="28">
        <v>0</v>
      </c>
      <c r="H28" s="28">
        <f t="shared" si="0"/>
        <v>21245.97</v>
      </c>
      <c r="I28" s="28">
        <f t="shared" si="1"/>
        <v>42.57</v>
      </c>
    </row>
    <row r="29" spans="1:9" ht="25.5">
      <c r="A29" s="28" t="s">
        <v>35</v>
      </c>
      <c r="B29" s="28" t="s">
        <v>36</v>
      </c>
      <c r="C29" s="29">
        <f aca="true" t="shared" si="3" ref="C29:I29">SUM(C30:C33)</f>
        <v>1680.9299999999998</v>
      </c>
      <c r="D29" s="28">
        <f t="shared" si="3"/>
        <v>-101927.91</v>
      </c>
      <c r="E29" s="28">
        <f t="shared" si="3"/>
        <v>1158486.7</v>
      </c>
      <c r="F29" s="28">
        <f t="shared" si="3"/>
        <v>1093856.12</v>
      </c>
      <c r="G29" s="28">
        <f t="shared" si="3"/>
        <v>1144236.6</v>
      </c>
      <c r="H29" s="28">
        <f t="shared" si="3"/>
        <v>-152308.38999999996</v>
      </c>
      <c r="I29" s="28">
        <f t="shared" si="3"/>
        <v>-64630.57999999995</v>
      </c>
    </row>
    <row r="30" spans="1:9" ht="12.75">
      <c r="A30" s="28" t="s">
        <v>37</v>
      </c>
      <c r="B30" s="28" t="s">
        <v>107</v>
      </c>
      <c r="C30" s="16">
        <v>3.13</v>
      </c>
      <c r="D30" s="28">
        <v>-5404.73</v>
      </c>
      <c r="E30" s="28">
        <v>14250.1</v>
      </c>
      <c r="F30" s="28">
        <v>16846.06</v>
      </c>
      <c r="G30" s="28"/>
      <c r="H30" s="28">
        <f t="shared" si="0"/>
        <v>11441.330000000002</v>
      </c>
      <c r="I30" s="28">
        <f t="shared" si="1"/>
        <v>2595.960000000001</v>
      </c>
    </row>
    <row r="31" spans="1:9" ht="12.75">
      <c r="A31" s="28" t="s">
        <v>39</v>
      </c>
      <c r="B31" s="28" t="s">
        <v>38</v>
      </c>
      <c r="C31" s="16">
        <v>18.21</v>
      </c>
      <c r="D31" s="28">
        <v>-13533.66</v>
      </c>
      <c r="E31" s="28">
        <v>202200.89</v>
      </c>
      <c r="F31" s="28">
        <v>195379.97</v>
      </c>
      <c r="G31" s="28">
        <f>E31</f>
        <v>202200.89</v>
      </c>
      <c r="H31" s="28">
        <f t="shared" si="0"/>
        <v>-20354.580000000016</v>
      </c>
      <c r="I31" s="28">
        <f t="shared" si="1"/>
        <v>-6820.920000000013</v>
      </c>
    </row>
    <row r="32" spans="1:9" ht="12.75">
      <c r="A32" s="28" t="s">
        <v>42</v>
      </c>
      <c r="B32" s="28" t="s">
        <v>40</v>
      </c>
      <c r="C32" s="16">
        <v>115.3</v>
      </c>
      <c r="D32" s="28">
        <v>-22785.21</v>
      </c>
      <c r="E32" s="28">
        <v>350895.14</v>
      </c>
      <c r="F32" s="28">
        <v>322914.71</v>
      </c>
      <c r="G32" s="28">
        <f>E32</f>
        <v>350895.14</v>
      </c>
      <c r="H32" s="28">
        <f t="shared" si="0"/>
        <v>-50765.640000000014</v>
      </c>
      <c r="I32" s="28">
        <f t="shared" si="1"/>
        <v>-27980.429999999993</v>
      </c>
    </row>
    <row r="33" spans="1:9" ht="12.75">
      <c r="A33" s="28" t="s">
        <v>41</v>
      </c>
      <c r="B33" s="28" t="s">
        <v>43</v>
      </c>
      <c r="C33" s="16">
        <v>1544.29</v>
      </c>
      <c r="D33" s="28">
        <v>-60204.31</v>
      </c>
      <c r="E33" s="28">
        <v>591140.57</v>
      </c>
      <c r="F33" s="28">
        <v>558715.38</v>
      </c>
      <c r="G33" s="28">
        <f>E33</f>
        <v>591140.57</v>
      </c>
      <c r="H33" s="28">
        <f t="shared" si="0"/>
        <v>-92629.49999999994</v>
      </c>
      <c r="I33" s="28">
        <f t="shared" si="1"/>
        <v>-32425.189999999944</v>
      </c>
    </row>
    <row r="34" spans="1:11" s="20" customFormat="1" ht="15" customHeight="1">
      <c r="A34" s="246" t="s">
        <v>108</v>
      </c>
      <c r="B34" s="247"/>
      <c r="C34" s="248"/>
      <c r="D34" s="19">
        <f aca="true" t="shared" si="4" ref="D34:K34">D18+D23+D24+D25+D29</f>
        <v>-133463.6</v>
      </c>
      <c r="E34" s="19">
        <f t="shared" si="4"/>
        <v>1391980.0699999998</v>
      </c>
      <c r="F34" s="19">
        <f t="shared" si="4"/>
        <v>1320742.33</v>
      </c>
      <c r="G34" s="19">
        <f t="shared" si="4"/>
        <v>1377729.9700000002</v>
      </c>
      <c r="H34" s="19">
        <f t="shared" si="4"/>
        <v>-190451.24</v>
      </c>
      <c r="I34" s="19">
        <f t="shared" si="4"/>
        <v>-71237.73999999996</v>
      </c>
      <c r="J34" s="19">
        <f t="shared" si="4"/>
        <v>6.75</v>
      </c>
      <c r="K34" s="19">
        <f t="shared" si="4"/>
        <v>0</v>
      </c>
    </row>
    <row r="35" spans="1:11" s="20" customFormat="1" ht="11.25" customHeight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</row>
    <row r="36" spans="1:9" ht="23.25" customHeight="1">
      <c r="A36" s="182" t="s">
        <v>44</v>
      </c>
      <c r="B36" s="182"/>
      <c r="C36" s="182"/>
      <c r="D36" s="182"/>
      <c r="E36" s="182"/>
      <c r="F36" s="182"/>
      <c r="G36" s="182"/>
      <c r="H36" s="182"/>
      <c r="I36" s="182"/>
    </row>
    <row r="38" spans="1:7" s="18" customFormat="1" ht="28.5" customHeight="1">
      <c r="A38" s="6" t="s">
        <v>11</v>
      </c>
      <c r="B38" s="183" t="s">
        <v>45</v>
      </c>
      <c r="C38" s="184"/>
      <c r="D38" s="184"/>
      <c r="E38" s="185"/>
      <c r="F38" s="183" t="s">
        <v>46</v>
      </c>
      <c r="G38" s="245"/>
    </row>
    <row r="39" spans="1:7" s="20" customFormat="1" ht="13.5">
      <c r="A39" s="33" t="s">
        <v>47</v>
      </c>
      <c r="B39" s="241" t="s">
        <v>48</v>
      </c>
      <c r="C39" s="242"/>
      <c r="D39" s="242"/>
      <c r="E39" s="243"/>
      <c r="F39" s="244">
        <f>SUM(F40:G43)</f>
        <v>24581.67</v>
      </c>
      <c r="G39" s="245"/>
    </row>
    <row r="40" spans="1:7" ht="15.75" customHeight="1">
      <c r="A40" s="28" t="s">
        <v>16</v>
      </c>
      <c r="B40" s="178" t="s">
        <v>112</v>
      </c>
      <c r="C40" s="179"/>
      <c r="D40" s="179"/>
      <c r="E40" s="180"/>
      <c r="F40" s="233">
        <v>1007.78</v>
      </c>
      <c r="G40" s="233"/>
    </row>
    <row r="41" spans="1:7" ht="15.75" customHeight="1">
      <c r="A41" s="28" t="s">
        <v>18</v>
      </c>
      <c r="B41" s="178" t="s">
        <v>111</v>
      </c>
      <c r="C41" s="179"/>
      <c r="D41" s="179"/>
      <c r="E41" s="180"/>
      <c r="F41" s="233">
        <v>10480.41</v>
      </c>
      <c r="G41" s="233"/>
    </row>
    <row r="42" spans="1:7" ht="15.75" customHeight="1">
      <c r="A42" s="28" t="s">
        <v>20</v>
      </c>
      <c r="B42" s="178" t="s">
        <v>113</v>
      </c>
      <c r="C42" s="179"/>
      <c r="D42" s="179"/>
      <c r="E42" s="180"/>
      <c r="F42" s="233">
        <v>3847.63</v>
      </c>
      <c r="G42" s="233"/>
    </row>
    <row r="43" spans="1:7" ht="15.75" customHeight="1">
      <c r="A43" s="28" t="s">
        <v>22</v>
      </c>
      <c r="B43" s="178" t="s">
        <v>114</v>
      </c>
      <c r="C43" s="179"/>
      <c r="D43" s="179"/>
      <c r="E43" s="180"/>
      <c r="F43" s="233">
        <v>9245.85</v>
      </c>
      <c r="G43" s="233"/>
    </row>
    <row r="44" spans="2:5" ht="12.75">
      <c r="B44" s="13"/>
      <c r="C44" s="13"/>
      <c r="D44" s="13"/>
      <c r="E44" s="13"/>
    </row>
    <row r="45" s="25" customFormat="1" ht="12.75"/>
    <row r="46" spans="1:8" s="25" customFormat="1" ht="12.75">
      <c r="A46" s="25" t="s">
        <v>55</v>
      </c>
      <c r="F46" s="25" t="s">
        <v>49</v>
      </c>
      <c r="H46" s="25" t="s">
        <v>103</v>
      </c>
    </row>
    <row r="47" s="25" customFormat="1" ht="12.75"/>
    <row r="48" s="25" customFormat="1" ht="12.75">
      <c r="F48" s="26" t="s">
        <v>110</v>
      </c>
    </row>
    <row r="49" s="25" customFormat="1" ht="12.75"/>
    <row r="50" s="25" customFormat="1" ht="12.75">
      <c r="A50" s="25" t="s">
        <v>50</v>
      </c>
    </row>
    <row r="51" spans="4:8" s="25" customFormat="1" ht="12.75">
      <c r="D51" s="34" t="s">
        <v>51</v>
      </c>
      <c r="F51" s="34"/>
      <c r="G51" s="34"/>
      <c r="H51" s="34"/>
    </row>
    <row r="52" s="25" customFormat="1" ht="12.75"/>
    <row r="53" s="25" customFormat="1" ht="12.75"/>
  </sheetData>
  <sheetProtection/>
  <mergeCells count="22">
    <mergeCell ref="B40:E40"/>
    <mergeCell ref="F40:G40"/>
    <mergeCell ref="B41:E41"/>
    <mergeCell ref="F41:G41"/>
    <mergeCell ref="B43:E43"/>
    <mergeCell ref="F43:G43"/>
    <mergeCell ref="B42:E42"/>
    <mergeCell ref="F42:G42"/>
    <mergeCell ref="B39:E39"/>
    <mergeCell ref="F39:G39"/>
    <mergeCell ref="A15:I15"/>
    <mergeCell ref="A34:C34"/>
    <mergeCell ref="A36:I36"/>
    <mergeCell ref="B38:E38"/>
    <mergeCell ref="F38:G38"/>
    <mergeCell ref="A27:B27"/>
    <mergeCell ref="A14:I14"/>
    <mergeCell ref="A1:I1"/>
    <mergeCell ref="A2:I2"/>
    <mergeCell ref="A3:I3"/>
    <mergeCell ref="A5:I5"/>
    <mergeCell ref="A13:I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O40" sqref="O40"/>
    </sheetView>
  </sheetViews>
  <sheetFormatPr defaultColWidth="9.140625" defaultRowHeight="15" outlineLevelCol="1"/>
  <cols>
    <col min="1" max="1" width="3.8515625" style="23" customWidth="1"/>
    <col min="2" max="2" width="29.28125" style="23" customWidth="1"/>
    <col min="3" max="3" width="11.421875" style="23" customWidth="1"/>
    <col min="4" max="4" width="13.28125" style="23" customWidth="1"/>
    <col min="5" max="5" width="14.57421875" style="23" customWidth="1"/>
    <col min="6" max="6" width="13.421875" style="23" customWidth="1"/>
    <col min="7" max="7" width="14.00390625" style="23" customWidth="1"/>
    <col min="8" max="8" width="10.140625" style="23" hidden="1" customWidth="1" outlineLevel="1"/>
    <col min="9" max="9" width="10.421875" style="23" hidden="1" customWidth="1" outlineLevel="1"/>
    <col min="10" max="11" width="9.140625" style="23" hidden="1" customWidth="1" outlineLevel="1"/>
    <col min="12" max="12" width="9.140625" style="23" customWidth="1" collapsed="1"/>
    <col min="13" max="16384" width="9.140625" style="23" customWidth="1"/>
  </cols>
  <sheetData>
    <row r="1" spans="1:9" ht="12.75">
      <c r="A1" s="191" t="s">
        <v>0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191" t="s">
        <v>52</v>
      </c>
      <c r="B2" s="191"/>
      <c r="C2" s="191"/>
      <c r="D2" s="191"/>
      <c r="E2" s="191"/>
      <c r="F2" s="191"/>
      <c r="G2" s="191"/>
      <c r="H2" s="191"/>
      <c r="I2" s="191"/>
    </row>
    <row r="3" spans="1:9" ht="12.75">
      <c r="A3" s="191" t="s">
        <v>109</v>
      </c>
      <c r="B3" s="191"/>
      <c r="C3" s="191"/>
      <c r="D3" s="191"/>
      <c r="E3" s="191"/>
      <c r="F3" s="191"/>
      <c r="G3" s="191"/>
      <c r="H3" s="191"/>
      <c r="I3" s="191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182" t="s">
        <v>1</v>
      </c>
      <c r="B5" s="191"/>
      <c r="C5" s="191"/>
      <c r="D5" s="191"/>
      <c r="E5" s="191"/>
      <c r="F5" s="191"/>
      <c r="G5" s="191"/>
      <c r="H5" s="191"/>
      <c r="I5" s="191"/>
    </row>
    <row r="7" spans="1:6" s="25" customFormat="1" ht="12.75">
      <c r="A7" s="25" t="s">
        <v>2</v>
      </c>
      <c r="F7" s="26" t="s">
        <v>53</v>
      </c>
    </row>
    <row r="8" spans="1:6" s="25" customFormat="1" ht="12.75">
      <c r="A8" s="25" t="s">
        <v>3</v>
      </c>
      <c r="F8" s="26" t="s">
        <v>54</v>
      </c>
    </row>
    <row r="9" s="25" customFormat="1" ht="12.75">
      <c r="A9" s="25" t="s">
        <v>4</v>
      </c>
    </row>
    <row r="10" spans="1:6" s="25" customFormat="1" ht="12.75">
      <c r="A10" s="25" t="s">
        <v>5</v>
      </c>
      <c r="F10" s="26" t="s">
        <v>6</v>
      </c>
    </row>
    <row r="11" spans="1:6" s="25" customFormat="1" ht="12.75">
      <c r="A11" s="25" t="s">
        <v>7</v>
      </c>
      <c r="F11" s="26" t="s">
        <v>6</v>
      </c>
    </row>
    <row r="12" s="25" customFormat="1" ht="12.75"/>
    <row r="13" spans="1:9" s="25" customFormat="1" ht="12.75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</row>
    <row r="14" spans="1:9" s="25" customFormat="1" ht="12.75">
      <c r="A14" s="181" t="s">
        <v>9</v>
      </c>
      <c r="B14" s="181"/>
      <c r="C14" s="181"/>
      <c r="D14" s="181"/>
      <c r="E14" s="181"/>
      <c r="F14" s="181"/>
      <c r="G14" s="181"/>
      <c r="H14" s="181"/>
      <c r="I14" s="181"/>
    </row>
    <row r="15" spans="1:9" s="25" customFormat="1" ht="12.75">
      <c r="A15" s="181" t="s">
        <v>10</v>
      </c>
      <c r="B15" s="181"/>
      <c r="C15" s="181"/>
      <c r="D15" s="181"/>
      <c r="E15" s="181"/>
      <c r="F15" s="181"/>
      <c r="G15" s="181"/>
      <c r="H15" s="181"/>
      <c r="I15" s="181"/>
    </row>
    <row r="16" s="25" customFormat="1" ht="12.75"/>
    <row r="17" spans="1:7" s="18" customFormat="1" ht="51">
      <c r="A17" s="6" t="s">
        <v>11</v>
      </c>
      <c r="B17" s="6" t="s">
        <v>12</v>
      </c>
      <c r="C17" s="6" t="s">
        <v>104</v>
      </c>
      <c r="D17" s="6" t="s">
        <v>99</v>
      </c>
      <c r="E17" s="6" t="s">
        <v>100</v>
      </c>
      <c r="F17" s="17" t="s">
        <v>101</v>
      </c>
      <c r="G17" s="6" t="s">
        <v>115</v>
      </c>
    </row>
    <row r="18" spans="1:9" s="25" customFormat="1" ht="25.5">
      <c r="A18" s="27" t="s">
        <v>14</v>
      </c>
      <c r="B18" s="28" t="s">
        <v>15</v>
      </c>
      <c r="C18" s="29">
        <v>6.75</v>
      </c>
      <c r="D18" s="27">
        <v>174103.45</v>
      </c>
      <c r="E18" s="30">
        <v>169317.59</v>
      </c>
      <c r="F18" s="30">
        <f>D18</f>
        <v>174103.45</v>
      </c>
      <c r="G18" s="31">
        <f aca="true" t="shared" si="0" ref="G18:G27">E18-D18</f>
        <v>-4785.860000000015</v>
      </c>
      <c r="H18" s="32">
        <v>6.75</v>
      </c>
      <c r="I18" s="32"/>
    </row>
    <row r="19" spans="1:9" s="25" customFormat="1" ht="25.5">
      <c r="A19" s="27" t="s">
        <v>16</v>
      </c>
      <c r="B19" s="28" t="s">
        <v>17</v>
      </c>
      <c r="C19" s="29">
        <v>2.41</v>
      </c>
      <c r="D19" s="30">
        <f>D18*I19</f>
        <v>62161.37992592593</v>
      </c>
      <c r="E19" s="30">
        <f>E18*I19</f>
        <v>60452.65065185185</v>
      </c>
      <c r="F19" s="30">
        <f>D19</f>
        <v>62161.37992592593</v>
      </c>
      <c r="G19" s="31">
        <f t="shared" si="0"/>
        <v>-1708.7292740740813</v>
      </c>
      <c r="H19" s="32">
        <v>2.41</v>
      </c>
      <c r="I19" s="32">
        <f>H19/H18</f>
        <v>0.35703703703703704</v>
      </c>
    </row>
    <row r="20" spans="1:9" s="25" customFormat="1" ht="25.5">
      <c r="A20" s="27" t="s">
        <v>18</v>
      </c>
      <c r="B20" s="28" t="s">
        <v>19</v>
      </c>
      <c r="C20" s="29">
        <v>1.2</v>
      </c>
      <c r="D20" s="30">
        <f>D18*I20</f>
        <v>30951.724444444448</v>
      </c>
      <c r="E20" s="30">
        <f>E18*I20</f>
        <v>30100.90488888889</v>
      </c>
      <c r="F20" s="30">
        <f>D20</f>
        <v>30951.724444444448</v>
      </c>
      <c r="G20" s="31">
        <f t="shared" si="0"/>
        <v>-850.8195555555576</v>
      </c>
      <c r="H20" s="32">
        <v>1.2</v>
      </c>
      <c r="I20" s="32">
        <f>H20/H18</f>
        <v>0.17777777777777778</v>
      </c>
    </row>
    <row r="21" spans="1:9" s="25" customFormat="1" ht="12.75">
      <c r="A21" s="27" t="s">
        <v>20</v>
      </c>
      <c r="B21" s="28" t="s">
        <v>21</v>
      </c>
      <c r="C21" s="29">
        <v>1.51</v>
      </c>
      <c r="D21" s="30">
        <f>D18*I21</f>
        <v>38947.5865925926</v>
      </c>
      <c r="E21" s="30">
        <f>E18*I21</f>
        <v>37876.971985185184</v>
      </c>
      <c r="F21" s="30">
        <f>D21</f>
        <v>38947.5865925926</v>
      </c>
      <c r="G21" s="31">
        <f t="shared" si="0"/>
        <v>-1070.6146074074131</v>
      </c>
      <c r="H21" s="32">
        <v>1.51</v>
      </c>
      <c r="I21" s="32">
        <f>H21/H18</f>
        <v>0.2237037037037037</v>
      </c>
    </row>
    <row r="22" spans="1:9" s="25" customFormat="1" ht="25.5">
      <c r="A22" s="27" t="s">
        <v>22</v>
      </c>
      <c r="B22" s="28" t="s">
        <v>23</v>
      </c>
      <c r="C22" s="29">
        <v>1.63</v>
      </c>
      <c r="D22" s="30">
        <f>D18*I22</f>
        <v>42042.75903703704</v>
      </c>
      <c r="E22" s="30">
        <f>E18*I22</f>
        <v>40887.06247407407</v>
      </c>
      <c r="F22" s="30">
        <f>D22</f>
        <v>42042.75903703704</v>
      </c>
      <c r="G22" s="31">
        <f t="shared" si="0"/>
        <v>-1155.6965629629703</v>
      </c>
      <c r="H22" s="32">
        <v>1.63</v>
      </c>
      <c r="I22" s="32">
        <f>H22/H18</f>
        <v>0.24148148148148146</v>
      </c>
    </row>
    <row r="23" spans="1:7" ht="12.75">
      <c r="A23" s="28" t="s">
        <v>25</v>
      </c>
      <c r="B23" s="28" t="s">
        <v>26</v>
      </c>
      <c r="C23" s="29">
        <v>3.15</v>
      </c>
      <c r="D23" s="28">
        <v>0</v>
      </c>
      <c r="E23" s="31">
        <v>0</v>
      </c>
      <c r="F23" s="31">
        <v>0</v>
      </c>
      <c r="G23" s="31">
        <f t="shared" si="0"/>
        <v>0</v>
      </c>
    </row>
    <row r="24" spans="1:7" ht="12.75">
      <c r="A24" s="28" t="s">
        <v>27</v>
      </c>
      <c r="B24" s="28" t="s">
        <v>28</v>
      </c>
      <c r="C24" s="16">
        <v>2.6</v>
      </c>
      <c r="D24" s="28">
        <v>59389.92</v>
      </c>
      <c r="E24" s="31">
        <v>57568.62</v>
      </c>
      <c r="F24" s="31">
        <f>D24</f>
        <v>59389.92</v>
      </c>
      <c r="G24" s="31">
        <f t="shared" si="0"/>
        <v>-1821.2999999999956</v>
      </c>
    </row>
    <row r="25" spans="1:7" ht="12.75">
      <c r="A25" s="28" t="s">
        <v>29</v>
      </c>
      <c r="B25" s="28" t="s">
        <v>30</v>
      </c>
      <c r="C25" s="29">
        <v>0.81</v>
      </c>
      <c r="D25" s="28">
        <v>0</v>
      </c>
      <c r="E25" s="28">
        <v>0</v>
      </c>
      <c r="F25" s="28">
        <v>0</v>
      </c>
      <c r="G25" s="28">
        <f t="shared" si="0"/>
        <v>0</v>
      </c>
    </row>
    <row r="26" spans="1:7" ht="25.5">
      <c r="A26" s="28" t="s">
        <v>31</v>
      </c>
      <c r="B26" s="28" t="s">
        <v>32</v>
      </c>
      <c r="C26" s="29">
        <v>1.61</v>
      </c>
      <c r="D26" s="28">
        <v>65703.01</v>
      </c>
      <c r="E26" s="28">
        <v>65330.4</v>
      </c>
      <c r="F26" s="28">
        <v>24581.67</v>
      </c>
      <c r="G26" s="28">
        <f t="shared" si="0"/>
        <v>-372.6099999999933</v>
      </c>
    </row>
    <row r="27" spans="1:7" ht="25.5">
      <c r="A27" s="28" t="s">
        <v>33</v>
      </c>
      <c r="B27" s="28" t="s">
        <v>34</v>
      </c>
      <c r="C27" s="29">
        <v>0</v>
      </c>
      <c r="D27" s="28">
        <v>0</v>
      </c>
      <c r="E27" s="28">
        <v>42.57</v>
      </c>
      <c r="F27" s="28">
        <v>0</v>
      </c>
      <c r="G27" s="28">
        <f t="shared" si="0"/>
        <v>42.57</v>
      </c>
    </row>
    <row r="28" spans="1:7" ht="25.5">
      <c r="A28" s="28" t="s">
        <v>35</v>
      </c>
      <c r="B28" s="28" t="s">
        <v>36</v>
      </c>
      <c r="C28" s="29">
        <f>SUM(C29:C32)</f>
        <v>1680.9299999999998</v>
      </c>
      <c r="D28" s="28">
        <f>SUM(D29:D32)</f>
        <v>1158486.7</v>
      </c>
      <c r="E28" s="28">
        <f>SUM(E29:E32)</f>
        <v>1093856.12</v>
      </c>
      <c r="F28" s="28">
        <f>SUM(F29:F32)</f>
        <v>1144236.6</v>
      </c>
      <c r="G28" s="28">
        <f>SUM(G29:G32)</f>
        <v>-64630.57999999995</v>
      </c>
    </row>
    <row r="29" spans="1:7" ht="12.75">
      <c r="A29" s="28" t="s">
        <v>37</v>
      </c>
      <c r="B29" s="28" t="s">
        <v>107</v>
      </c>
      <c r="C29" s="16">
        <v>3.13</v>
      </c>
      <c r="D29" s="28">
        <v>14250.1</v>
      </c>
      <c r="E29" s="28">
        <v>16846.06</v>
      </c>
      <c r="F29" s="28"/>
      <c r="G29" s="28">
        <f>E29-D29</f>
        <v>2595.960000000001</v>
      </c>
    </row>
    <row r="30" spans="1:7" ht="12.75">
      <c r="A30" s="28" t="s">
        <v>39</v>
      </c>
      <c r="B30" s="28" t="s">
        <v>38</v>
      </c>
      <c r="C30" s="16">
        <v>18.21</v>
      </c>
      <c r="D30" s="28">
        <v>202200.89</v>
      </c>
      <c r="E30" s="28">
        <v>195379.97</v>
      </c>
      <c r="F30" s="28">
        <f>D30</f>
        <v>202200.89</v>
      </c>
      <c r="G30" s="28">
        <f>E30-D30</f>
        <v>-6820.920000000013</v>
      </c>
    </row>
    <row r="31" spans="1:7" ht="12.75">
      <c r="A31" s="28" t="s">
        <v>42</v>
      </c>
      <c r="B31" s="28" t="s">
        <v>40</v>
      </c>
      <c r="C31" s="16">
        <v>115.3</v>
      </c>
      <c r="D31" s="28">
        <v>350895.14</v>
      </c>
      <c r="E31" s="28">
        <v>322914.71</v>
      </c>
      <c r="F31" s="28">
        <f>D31</f>
        <v>350895.14</v>
      </c>
      <c r="G31" s="28">
        <f>E31-D31</f>
        <v>-27980.429999999993</v>
      </c>
    </row>
    <row r="32" spans="1:7" ht="12.75">
      <c r="A32" s="28" t="s">
        <v>41</v>
      </c>
      <c r="B32" s="28" t="s">
        <v>43</v>
      </c>
      <c r="C32" s="16">
        <v>1544.29</v>
      </c>
      <c r="D32" s="28">
        <v>591140.57</v>
      </c>
      <c r="E32" s="28">
        <v>558715.38</v>
      </c>
      <c r="F32" s="28">
        <f>D32</f>
        <v>591140.57</v>
      </c>
      <c r="G32" s="28">
        <f>E32-D32</f>
        <v>-32425.189999999944</v>
      </c>
    </row>
    <row r="33" spans="1:9" s="20" customFormat="1" ht="15" customHeight="1">
      <c r="A33" s="246" t="s">
        <v>108</v>
      </c>
      <c r="B33" s="247"/>
      <c r="C33" s="248"/>
      <c r="D33" s="19">
        <f aca="true" t="shared" si="1" ref="D33:I33">D18+D23+D24+D25+D28</f>
        <v>1391980.0699999998</v>
      </c>
      <c r="E33" s="19">
        <f t="shared" si="1"/>
        <v>1320742.33</v>
      </c>
      <c r="F33" s="19">
        <f t="shared" si="1"/>
        <v>1377729.9700000002</v>
      </c>
      <c r="G33" s="19">
        <f t="shared" si="1"/>
        <v>-71237.73999999996</v>
      </c>
      <c r="H33" s="19">
        <f t="shared" si="1"/>
        <v>6.75</v>
      </c>
      <c r="I33" s="19">
        <f t="shared" si="1"/>
        <v>0</v>
      </c>
    </row>
    <row r="34" spans="1:11" s="20" customFormat="1" ht="9.75" customHeight="1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</row>
    <row r="35" spans="1:9" ht="23.25" customHeight="1">
      <c r="A35" s="182" t="s">
        <v>44</v>
      </c>
      <c r="B35" s="182"/>
      <c r="C35" s="182"/>
      <c r="D35" s="182"/>
      <c r="E35" s="182"/>
      <c r="F35" s="182"/>
      <c r="G35" s="182"/>
      <c r="H35" s="182"/>
      <c r="I35" s="182"/>
    </row>
    <row r="37" spans="1:7" s="18" customFormat="1" ht="28.5" customHeight="1">
      <c r="A37" s="6" t="s">
        <v>11</v>
      </c>
      <c r="B37" s="183" t="s">
        <v>45</v>
      </c>
      <c r="C37" s="184"/>
      <c r="D37" s="184"/>
      <c r="E37" s="185"/>
      <c r="F37" s="183" t="s">
        <v>46</v>
      </c>
      <c r="G37" s="245"/>
    </row>
    <row r="38" spans="1:7" s="20" customFormat="1" ht="13.5">
      <c r="A38" s="33" t="s">
        <v>47</v>
      </c>
      <c r="B38" s="241" t="s">
        <v>48</v>
      </c>
      <c r="C38" s="242"/>
      <c r="D38" s="242"/>
      <c r="E38" s="243"/>
      <c r="F38" s="244">
        <f>SUM(F39:G42)</f>
        <v>24581.67</v>
      </c>
      <c r="G38" s="245"/>
    </row>
    <row r="39" spans="1:7" ht="15.75" customHeight="1">
      <c r="A39" s="28" t="s">
        <v>16</v>
      </c>
      <c r="B39" s="178" t="s">
        <v>112</v>
      </c>
      <c r="C39" s="179"/>
      <c r="D39" s="179"/>
      <c r="E39" s="180"/>
      <c r="F39" s="233">
        <v>1007.78</v>
      </c>
      <c r="G39" s="233"/>
    </row>
    <row r="40" spans="1:7" ht="15.75" customHeight="1">
      <c r="A40" s="28" t="s">
        <v>18</v>
      </c>
      <c r="B40" s="178" t="s">
        <v>111</v>
      </c>
      <c r="C40" s="179"/>
      <c r="D40" s="179"/>
      <c r="E40" s="180"/>
      <c r="F40" s="233">
        <v>10480.41</v>
      </c>
      <c r="G40" s="233"/>
    </row>
    <row r="41" spans="1:7" ht="15.75" customHeight="1">
      <c r="A41" s="28" t="s">
        <v>20</v>
      </c>
      <c r="B41" s="178" t="s">
        <v>113</v>
      </c>
      <c r="C41" s="179"/>
      <c r="D41" s="179"/>
      <c r="E41" s="180"/>
      <c r="F41" s="233">
        <v>3847.63</v>
      </c>
      <c r="G41" s="233"/>
    </row>
    <row r="42" spans="1:7" ht="15.75" customHeight="1">
      <c r="A42" s="28" t="s">
        <v>22</v>
      </c>
      <c r="B42" s="178" t="s">
        <v>114</v>
      </c>
      <c r="C42" s="179"/>
      <c r="D42" s="179"/>
      <c r="E42" s="180"/>
      <c r="F42" s="233">
        <v>9245.85</v>
      </c>
      <c r="G42" s="233"/>
    </row>
    <row r="43" spans="2:5" ht="12.75">
      <c r="B43" s="13"/>
      <c r="C43" s="13"/>
      <c r="D43" s="13"/>
      <c r="E43" s="13"/>
    </row>
    <row r="44" spans="1:7" s="25" customFormat="1" ht="12.75">
      <c r="A44" s="25" t="s">
        <v>55</v>
      </c>
      <c r="E44" s="25" t="s">
        <v>49</v>
      </c>
      <c r="G44" s="25" t="s">
        <v>103</v>
      </c>
    </row>
    <row r="45" s="25" customFormat="1" ht="12.75"/>
    <row r="46" s="25" customFormat="1" ht="12.75">
      <c r="E46" s="26" t="s">
        <v>110</v>
      </c>
    </row>
    <row r="47" s="25" customFormat="1" ht="12.75">
      <c r="A47" s="25" t="s">
        <v>50</v>
      </c>
    </row>
    <row r="48" spans="3:8" s="25" customFormat="1" ht="12.75">
      <c r="C48" s="34" t="s">
        <v>51</v>
      </c>
      <c r="F48" s="34"/>
      <c r="G48" s="34"/>
      <c r="H48" s="34"/>
    </row>
    <row r="49" s="25" customFormat="1" ht="12.75"/>
    <row r="50" s="25" customFormat="1" ht="12.75"/>
  </sheetData>
  <sheetProtection/>
  <mergeCells count="21">
    <mergeCell ref="A1:I1"/>
    <mergeCell ref="A2:I2"/>
    <mergeCell ref="A3:I3"/>
    <mergeCell ref="A5:I5"/>
    <mergeCell ref="B37:E37"/>
    <mergeCell ref="A13:I13"/>
    <mergeCell ref="F38:G38"/>
    <mergeCell ref="A33:C33"/>
    <mergeCell ref="F37:G37"/>
    <mergeCell ref="A14:I14"/>
    <mergeCell ref="B38:E38"/>
    <mergeCell ref="A15:I15"/>
    <mergeCell ref="A35:I35"/>
    <mergeCell ref="B42:E42"/>
    <mergeCell ref="F42:G42"/>
    <mergeCell ref="B39:E39"/>
    <mergeCell ref="F39:G39"/>
    <mergeCell ref="B40:E40"/>
    <mergeCell ref="B41:E41"/>
    <mergeCell ref="F40:G40"/>
    <mergeCell ref="F41:G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5">
      <selection activeCell="C33" sqref="C33"/>
    </sheetView>
  </sheetViews>
  <sheetFormatPr defaultColWidth="9.140625" defaultRowHeight="15" outlineLevelCol="1"/>
  <cols>
    <col min="1" max="1" width="5.140625" style="1" customWidth="1"/>
    <col min="2" max="2" width="34.8515625" style="1" customWidth="1"/>
    <col min="3" max="3" width="10.8515625" style="1" customWidth="1"/>
    <col min="4" max="4" width="13.140625" style="1" customWidth="1"/>
    <col min="5" max="5" width="11.7109375" style="1" customWidth="1"/>
    <col min="6" max="6" width="12.140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2.25" customHeight="1"/>
    <row r="7" spans="1:6" s="3" customFormat="1" ht="16.5" customHeight="1">
      <c r="A7" s="3" t="s">
        <v>2</v>
      </c>
      <c r="F7" s="4" t="s">
        <v>120</v>
      </c>
    </row>
    <row r="8" spans="1:6" s="3" customFormat="1" ht="15">
      <c r="A8" s="3" t="s">
        <v>3</v>
      </c>
      <c r="F8" s="4" t="s">
        <v>121</v>
      </c>
    </row>
    <row r="9" s="3" customFormat="1" ht="3.75" customHeight="1"/>
    <row r="10" spans="1:9" s="3" customFormat="1" ht="12.75" customHeight="1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2.75" customHeight="1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2.75" customHeight="1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94412.84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73561.52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222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364937.16</v>
      </c>
      <c r="E18" s="71">
        <v>371206.4</v>
      </c>
      <c r="F18" s="71">
        <f aca="true" t="shared" si="0" ref="F18:F25">D18</f>
        <v>364937.16</v>
      </c>
      <c r="G18" s="72">
        <f>E18-D18</f>
        <v>6269.240000000049</v>
      </c>
      <c r="H18" s="32">
        <v>7.97</v>
      </c>
      <c r="I18" s="15"/>
    </row>
    <row r="19" spans="1:9" s="3" customFormat="1" ht="16.5" customHeight="1">
      <c r="A19" s="8" t="s">
        <v>16</v>
      </c>
      <c r="B19" s="9" t="s">
        <v>17</v>
      </c>
      <c r="C19" s="73">
        <v>2.62</v>
      </c>
      <c r="D19" s="71">
        <f>D18*I19</f>
        <v>119966.79538268507</v>
      </c>
      <c r="E19" s="71">
        <f>E18*I19</f>
        <v>122027.69987452951</v>
      </c>
      <c r="F19" s="71">
        <f t="shared" si="0"/>
        <v>119966.79538268507</v>
      </c>
      <c r="G19" s="72">
        <f aca="true" t="shared" si="1" ref="G19:G28">E19-D19</f>
        <v>2060.9044918444415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60899.1747553325</v>
      </c>
      <c r="E20" s="71">
        <f>E18*I20</f>
        <v>61945.3590966123</v>
      </c>
      <c r="F20" s="71">
        <f t="shared" si="0"/>
        <v>60899.1747553325</v>
      </c>
      <c r="G20" s="72">
        <f t="shared" si="1"/>
        <v>1046.1843412798044</v>
      </c>
      <c r="H20" s="32">
        <v>1.33</v>
      </c>
      <c r="I20" s="15">
        <f>H20/H18</f>
        <v>0.1668757841907152</v>
      </c>
    </row>
    <row r="21" spans="1:9" s="3" customFormat="1" ht="18" customHeight="1">
      <c r="A21" s="8" t="s">
        <v>20</v>
      </c>
      <c r="B21" s="9" t="s">
        <v>21</v>
      </c>
      <c r="C21" s="73">
        <v>1.63</v>
      </c>
      <c r="D21" s="71">
        <f>D18*I21</f>
        <v>74635.83071518192</v>
      </c>
      <c r="E21" s="71">
        <f>E18*I21</f>
        <v>75917.99648682559</v>
      </c>
      <c r="F21" s="71">
        <f t="shared" si="0"/>
        <v>74635.83071518192</v>
      </c>
      <c r="G21" s="72">
        <f t="shared" si="1"/>
        <v>1282.1657716436748</v>
      </c>
      <c r="H21" s="32">
        <v>1.63</v>
      </c>
      <c r="I21" s="15">
        <f>H21/H18</f>
        <v>0.2045169385194479</v>
      </c>
    </row>
    <row r="22" spans="1:9" s="3" customFormat="1" ht="17.25" customHeight="1">
      <c r="A22" s="8" t="s">
        <v>22</v>
      </c>
      <c r="B22" s="9" t="s">
        <v>23</v>
      </c>
      <c r="C22" s="73">
        <v>2.39</v>
      </c>
      <c r="D22" s="71">
        <f>D18*I22</f>
        <v>109435.3591468005</v>
      </c>
      <c r="E22" s="71">
        <f>E18*I22</f>
        <v>111315.34454203265</v>
      </c>
      <c r="F22" s="71">
        <f t="shared" si="0"/>
        <v>109435.3591468005</v>
      </c>
      <c r="G22" s="72">
        <f t="shared" si="1"/>
        <v>1879.9853952321428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3.15</v>
      </c>
      <c r="D23" s="72">
        <v>139219.77</v>
      </c>
      <c r="E23" s="72">
        <v>141681.85</v>
      </c>
      <c r="F23" s="71">
        <f t="shared" si="0"/>
        <v>139219.77</v>
      </c>
      <c r="G23" s="72">
        <f t="shared" si="1"/>
        <v>2462.0800000000163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131701.53</v>
      </c>
      <c r="E24" s="72">
        <v>134620.42</v>
      </c>
      <c r="F24" s="72">
        <f t="shared" si="0"/>
        <v>131701.53</v>
      </c>
      <c r="G24" s="72">
        <f t="shared" si="1"/>
        <v>2918.890000000014</v>
      </c>
    </row>
    <row r="25" spans="1:7" ht="17.25" customHeight="1">
      <c r="A25" s="9" t="s">
        <v>29</v>
      </c>
      <c r="B25" s="9" t="s">
        <v>30</v>
      </c>
      <c r="C25" s="73">
        <v>0.92</v>
      </c>
      <c r="D25" s="72">
        <v>40662.03</v>
      </c>
      <c r="E25" s="72">
        <v>41312.28</v>
      </c>
      <c r="F25" s="72">
        <f t="shared" si="0"/>
        <v>40662.03</v>
      </c>
      <c r="G25" s="72">
        <f t="shared" si="1"/>
        <v>650.25</v>
      </c>
    </row>
    <row r="26" spans="1:7" ht="15">
      <c r="A26" s="9" t="s">
        <v>31</v>
      </c>
      <c r="B26" s="28" t="s">
        <v>133</v>
      </c>
      <c r="C26" s="73">
        <v>1.82</v>
      </c>
      <c r="D26" s="72">
        <v>80438.22</v>
      </c>
      <c r="E26" s="72">
        <v>82128.33</v>
      </c>
      <c r="F26" s="81">
        <f>F41</f>
        <v>174442.9198</v>
      </c>
      <c r="G26" s="72">
        <f t="shared" si="1"/>
        <v>1690.1100000000006</v>
      </c>
    </row>
    <row r="27" spans="1:7" ht="15">
      <c r="A27" s="9" t="s">
        <v>235</v>
      </c>
      <c r="B27" s="28" t="s">
        <v>179</v>
      </c>
      <c r="C27" s="73"/>
      <c r="D27" s="72">
        <v>81600</v>
      </c>
      <c r="E27" s="72">
        <v>80400.23</v>
      </c>
      <c r="F27" s="81">
        <v>81600</v>
      </c>
      <c r="G27" s="72">
        <f t="shared" si="1"/>
        <v>-1199.770000000004</v>
      </c>
    </row>
    <row r="28" spans="1:7" ht="29.25" customHeight="1">
      <c r="A28" s="9" t="s">
        <v>35</v>
      </c>
      <c r="B28" s="9" t="s">
        <v>34</v>
      </c>
      <c r="C28" s="74">
        <v>0</v>
      </c>
      <c r="D28" s="72">
        <v>0</v>
      </c>
      <c r="E28" s="72">
        <v>30.02</v>
      </c>
      <c r="F28" s="81">
        <v>0</v>
      </c>
      <c r="G28" s="72">
        <f t="shared" si="1"/>
        <v>30.02</v>
      </c>
    </row>
    <row r="29" spans="1:7" ht="15.75" customHeight="1">
      <c r="A29" s="9" t="s">
        <v>236</v>
      </c>
      <c r="B29" s="9" t="s">
        <v>36</v>
      </c>
      <c r="C29" s="73">
        <f>SUM(C30:C33)</f>
        <v>2125.56</v>
      </c>
      <c r="D29" s="72">
        <f>SUM(D30:D33)</f>
        <v>1655932.9700000002</v>
      </c>
      <c r="E29" s="72">
        <f>SUM(E30:E33)</f>
        <v>1655410.27</v>
      </c>
      <c r="F29" s="72">
        <f>SUM(F30:F33)</f>
        <v>1655932.9700000002</v>
      </c>
      <c r="G29" s="72">
        <f>SUM(G30:G33)</f>
        <v>-522.7000000000116</v>
      </c>
    </row>
    <row r="30" spans="1:7" ht="15">
      <c r="A30" s="9" t="s">
        <v>237</v>
      </c>
      <c r="B30" s="9" t="s">
        <v>107</v>
      </c>
      <c r="C30" s="73">
        <v>4.23</v>
      </c>
      <c r="D30" s="72">
        <v>0</v>
      </c>
      <c r="E30" s="72">
        <v>0</v>
      </c>
      <c r="F30" s="72">
        <f>D30</f>
        <v>0</v>
      </c>
      <c r="G30" s="72">
        <f>E30-D30</f>
        <v>0</v>
      </c>
    </row>
    <row r="31" spans="1:7" ht="30">
      <c r="A31" s="9" t="s">
        <v>238</v>
      </c>
      <c r="B31" s="9" t="s">
        <v>184</v>
      </c>
      <c r="C31" s="73">
        <v>42.36</v>
      </c>
      <c r="D31" s="72">
        <v>271553.28</v>
      </c>
      <c r="E31" s="72">
        <v>268133.79</v>
      </c>
      <c r="F31" s="72">
        <f>D31</f>
        <v>271553.28</v>
      </c>
      <c r="G31" s="72">
        <f>E31-D31</f>
        <v>-3419.490000000049</v>
      </c>
    </row>
    <row r="32" spans="1:7" ht="30">
      <c r="A32" s="9" t="s">
        <v>239</v>
      </c>
      <c r="B32" s="9" t="s">
        <v>189</v>
      </c>
      <c r="C32" s="89">
        <v>164.51</v>
      </c>
      <c r="D32" s="72">
        <v>423816.8</v>
      </c>
      <c r="E32" s="72">
        <v>433379.59</v>
      </c>
      <c r="F32" s="72">
        <f>D32</f>
        <v>423816.8</v>
      </c>
      <c r="G32" s="72">
        <f>E32-D32</f>
        <v>9562.790000000037</v>
      </c>
    </row>
    <row r="33" spans="1:7" ht="15" customHeight="1">
      <c r="A33" s="9" t="s">
        <v>240</v>
      </c>
      <c r="B33" s="9" t="s">
        <v>43</v>
      </c>
      <c r="C33" s="73">
        <v>1914.46</v>
      </c>
      <c r="D33" s="72">
        <v>960562.89</v>
      </c>
      <c r="E33" s="72">
        <v>953896.89</v>
      </c>
      <c r="F33" s="72">
        <f>D33</f>
        <v>960562.89</v>
      </c>
      <c r="G33" s="72">
        <f>E33-D33</f>
        <v>-6666</v>
      </c>
    </row>
    <row r="34" spans="1:10" s="20" customFormat="1" ht="3.7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189" t="s">
        <v>208</v>
      </c>
      <c r="B35" s="190"/>
      <c r="C35" s="190"/>
      <c r="D35" s="83">
        <f>D13+D18+D23+D24+D25+D26+D28+D29-E18-E23-E24-E25-E26-E28-E29</f>
        <v>80914.95000000042</v>
      </c>
      <c r="E35" s="39"/>
      <c r="F35" s="39"/>
      <c r="G35" s="39"/>
      <c r="H35" s="40"/>
      <c r="I35" s="40"/>
    </row>
    <row r="36" spans="1:9" s="15" customFormat="1" ht="4.5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43" t="s">
        <v>209</v>
      </c>
      <c r="B37" s="44"/>
      <c r="C37" s="44"/>
      <c r="D37" s="45"/>
      <c r="E37" s="46"/>
      <c r="F37" s="46"/>
      <c r="G37" s="38">
        <f>G15+E28-F28</f>
        <v>73591.54000000001</v>
      </c>
      <c r="H37" s="40"/>
      <c r="I37" s="40"/>
    </row>
    <row r="38" spans="1:9" ht="27.75" customHeight="1">
      <c r="A38" s="236" t="s">
        <v>44</v>
      </c>
      <c r="B38" s="236"/>
      <c r="C38" s="236"/>
      <c r="D38" s="236"/>
      <c r="E38" s="236"/>
      <c r="F38" s="236"/>
      <c r="G38" s="236"/>
      <c r="H38" s="236"/>
      <c r="I38" s="236"/>
    </row>
    <row r="39" ht="3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2.75" customHeight="1">
      <c r="A41" s="11" t="s">
        <v>47</v>
      </c>
      <c r="B41" s="186" t="s">
        <v>128</v>
      </c>
      <c r="C41" s="187"/>
      <c r="D41" s="187"/>
      <c r="E41" s="188"/>
      <c r="F41" s="218">
        <f>SUM(F42:G58)</f>
        <v>174442.9198</v>
      </c>
      <c r="G41" s="219"/>
    </row>
    <row r="42" spans="1:7" ht="12.75" customHeight="1">
      <c r="A42" s="9" t="s">
        <v>16</v>
      </c>
      <c r="B42" s="197" t="s">
        <v>311</v>
      </c>
      <c r="C42" s="197"/>
      <c r="D42" s="197"/>
      <c r="E42" s="197"/>
      <c r="F42" s="198">
        <v>6979.33</v>
      </c>
      <c r="G42" s="198"/>
    </row>
    <row r="43" spans="1:7" ht="12.75" customHeight="1">
      <c r="A43" s="9" t="s">
        <v>18</v>
      </c>
      <c r="B43" s="197" t="s">
        <v>312</v>
      </c>
      <c r="C43" s="197"/>
      <c r="D43" s="197"/>
      <c r="E43" s="197"/>
      <c r="F43" s="198">
        <v>15330.62</v>
      </c>
      <c r="G43" s="198"/>
    </row>
    <row r="44" spans="1:7" ht="12.75" customHeight="1">
      <c r="A44" s="9" t="s">
        <v>20</v>
      </c>
      <c r="B44" s="197" t="s">
        <v>187</v>
      </c>
      <c r="C44" s="197"/>
      <c r="D44" s="197"/>
      <c r="E44" s="197"/>
      <c r="F44" s="198">
        <v>44315.78</v>
      </c>
      <c r="G44" s="198"/>
    </row>
    <row r="45" spans="1:7" ht="12.75" customHeight="1">
      <c r="A45" s="9" t="s">
        <v>22</v>
      </c>
      <c r="B45" s="197" t="s">
        <v>187</v>
      </c>
      <c r="C45" s="197"/>
      <c r="D45" s="197"/>
      <c r="E45" s="197"/>
      <c r="F45" s="198">
        <v>63249.91</v>
      </c>
      <c r="G45" s="198"/>
    </row>
    <row r="46" spans="1:7" ht="12.75" customHeight="1">
      <c r="A46" s="9" t="s">
        <v>24</v>
      </c>
      <c r="B46" s="197" t="s">
        <v>313</v>
      </c>
      <c r="C46" s="197"/>
      <c r="D46" s="197"/>
      <c r="E46" s="197"/>
      <c r="F46" s="198">
        <v>15818.38</v>
      </c>
      <c r="G46" s="198"/>
    </row>
    <row r="47" spans="1:7" ht="12.75" customHeight="1">
      <c r="A47" s="9" t="s">
        <v>118</v>
      </c>
      <c r="B47" s="197" t="s">
        <v>314</v>
      </c>
      <c r="C47" s="197"/>
      <c r="D47" s="197"/>
      <c r="E47" s="197"/>
      <c r="F47" s="198">
        <v>1098.4</v>
      </c>
      <c r="G47" s="198"/>
    </row>
    <row r="48" spans="1:7" ht="12.75" customHeight="1">
      <c r="A48" s="9" t="s">
        <v>119</v>
      </c>
      <c r="B48" s="197" t="s">
        <v>315</v>
      </c>
      <c r="C48" s="197"/>
      <c r="D48" s="197"/>
      <c r="E48" s="197"/>
      <c r="F48" s="198">
        <v>217</v>
      </c>
      <c r="G48" s="198"/>
    </row>
    <row r="49" spans="1:7" ht="12.75" customHeight="1">
      <c r="A49" s="9" t="s">
        <v>134</v>
      </c>
      <c r="B49" s="197" t="s">
        <v>316</v>
      </c>
      <c r="C49" s="197"/>
      <c r="D49" s="197"/>
      <c r="E49" s="197"/>
      <c r="F49" s="198">
        <v>107</v>
      </c>
      <c r="G49" s="198"/>
    </row>
    <row r="50" spans="1:7" ht="12.75" customHeight="1">
      <c r="A50" s="9" t="s">
        <v>135</v>
      </c>
      <c r="B50" s="197" t="s">
        <v>391</v>
      </c>
      <c r="C50" s="197"/>
      <c r="D50" s="197"/>
      <c r="E50" s="197"/>
      <c r="F50" s="198">
        <v>880</v>
      </c>
      <c r="G50" s="198"/>
    </row>
    <row r="51" spans="1:7" ht="12.75" customHeight="1">
      <c r="A51" s="9" t="s">
        <v>136</v>
      </c>
      <c r="B51" s="197" t="s">
        <v>317</v>
      </c>
      <c r="C51" s="197"/>
      <c r="D51" s="197"/>
      <c r="E51" s="197"/>
      <c r="F51" s="198">
        <v>803</v>
      </c>
      <c r="G51" s="198"/>
    </row>
    <row r="52" spans="1:7" ht="12.75" customHeight="1">
      <c r="A52" s="9" t="s">
        <v>191</v>
      </c>
      <c r="B52" s="197" t="s">
        <v>318</v>
      </c>
      <c r="C52" s="197"/>
      <c r="D52" s="197"/>
      <c r="E52" s="197"/>
      <c r="F52" s="198">
        <v>1129.6</v>
      </c>
      <c r="G52" s="198"/>
    </row>
    <row r="53" spans="1:7" ht="12.75" customHeight="1">
      <c r="A53" s="9" t="s">
        <v>320</v>
      </c>
      <c r="B53" s="197" t="s">
        <v>297</v>
      </c>
      <c r="C53" s="197"/>
      <c r="D53" s="197"/>
      <c r="E53" s="197"/>
      <c r="F53" s="198">
        <v>466.2</v>
      </c>
      <c r="G53" s="198"/>
    </row>
    <row r="54" spans="1:7" ht="12.75" customHeight="1">
      <c r="A54" s="9" t="s">
        <v>321</v>
      </c>
      <c r="B54" s="197" t="s">
        <v>188</v>
      </c>
      <c r="C54" s="197"/>
      <c r="D54" s="197"/>
      <c r="E54" s="197"/>
      <c r="F54" s="198">
        <v>9280</v>
      </c>
      <c r="G54" s="198"/>
    </row>
    <row r="55" spans="1:7" ht="12.75" customHeight="1">
      <c r="A55" s="9" t="s">
        <v>322</v>
      </c>
      <c r="B55" s="197" t="s">
        <v>319</v>
      </c>
      <c r="C55" s="197"/>
      <c r="D55" s="197"/>
      <c r="E55" s="197"/>
      <c r="F55" s="198">
        <v>8000</v>
      </c>
      <c r="G55" s="198"/>
    </row>
    <row r="56" spans="1:7" ht="12.75" customHeight="1">
      <c r="A56" s="9" t="s">
        <v>323</v>
      </c>
      <c r="B56" s="178" t="s">
        <v>408</v>
      </c>
      <c r="C56" s="179"/>
      <c r="D56" s="179"/>
      <c r="E56" s="180"/>
      <c r="F56" s="192">
        <v>1400</v>
      </c>
      <c r="G56" s="193"/>
    </row>
    <row r="57" spans="1:7" ht="12.75" customHeight="1">
      <c r="A57" s="9" t="s">
        <v>358</v>
      </c>
      <c r="B57" s="178" t="s">
        <v>393</v>
      </c>
      <c r="C57" s="179"/>
      <c r="D57" s="179"/>
      <c r="E57" s="180"/>
      <c r="F57" s="192">
        <v>440</v>
      </c>
      <c r="G57" s="193"/>
    </row>
    <row r="58" spans="1:7" s="49" customFormat="1" ht="12.75" customHeight="1">
      <c r="A58" s="9" t="s">
        <v>360</v>
      </c>
      <c r="B58" s="208" t="s">
        <v>156</v>
      </c>
      <c r="C58" s="208"/>
      <c r="D58" s="208"/>
      <c r="E58" s="208"/>
      <c r="F58" s="215">
        <f>E26*6%</f>
        <v>4927.6998</v>
      </c>
      <c r="G58" s="215"/>
    </row>
    <row r="59" s="3" customFormat="1" ht="9.75" customHeight="1"/>
    <row r="60" spans="1:6" s="3" customFormat="1" ht="15">
      <c r="A60" s="3" t="s">
        <v>55</v>
      </c>
      <c r="C60" s="3" t="s">
        <v>49</v>
      </c>
      <c r="F60" s="3" t="s">
        <v>103</v>
      </c>
    </row>
    <row r="61" s="3" customFormat="1" ht="13.5" customHeight="1">
      <c r="F61" s="4" t="s">
        <v>215</v>
      </c>
    </row>
    <row r="62" s="3" customFormat="1" ht="15">
      <c r="A62" s="3" t="s">
        <v>50</v>
      </c>
    </row>
    <row r="63" spans="3:7" s="3" customFormat="1" ht="12" customHeight="1">
      <c r="C63" s="14" t="s">
        <v>51</v>
      </c>
      <c r="E63" s="14"/>
      <c r="F63" s="14"/>
      <c r="G63" s="14"/>
    </row>
    <row r="64" s="3" customFormat="1" ht="15"/>
    <row r="65" s="3" customFormat="1" ht="15"/>
  </sheetData>
  <sheetProtection/>
  <mergeCells count="48">
    <mergeCell ref="B56:E56"/>
    <mergeCell ref="B57:E57"/>
    <mergeCell ref="F56:G56"/>
    <mergeCell ref="F57:G57"/>
    <mergeCell ref="B55:E55"/>
    <mergeCell ref="F55:G55"/>
    <mergeCell ref="B53:E53"/>
    <mergeCell ref="F53:G53"/>
    <mergeCell ref="B54:E54"/>
    <mergeCell ref="F54:G54"/>
    <mergeCell ref="B50:E50"/>
    <mergeCell ref="F50:G50"/>
    <mergeCell ref="B52:E52"/>
    <mergeCell ref="F52:G52"/>
    <mergeCell ref="B45:E45"/>
    <mergeCell ref="F45:G45"/>
    <mergeCell ref="B46:E46"/>
    <mergeCell ref="F46:G46"/>
    <mergeCell ref="B40:E40"/>
    <mergeCell ref="F40:G40"/>
    <mergeCell ref="B41:E41"/>
    <mergeCell ref="F41:G41"/>
    <mergeCell ref="B49:E49"/>
    <mergeCell ref="F49:G49"/>
    <mergeCell ref="B48:E48"/>
    <mergeCell ref="F48:G48"/>
    <mergeCell ref="B47:E47"/>
    <mergeCell ref="F47:G47"/>
    <mergeCell ref="A12:I12"/>
    <mergeCell ref="A38:I38"/>
    <mergeCell ref="A1:I1"/>
    <mergeCell ref="A2:I2"/>
    <mergeCell ref="A5:I5"/>
    <mergeCell ref="A10:I10"/>
    <mergeCell ref="A11:I11"/>
    <mergeCell ref="A3:K3"/>
    <mergeCell ref="A13:C13"/>
    <mergeCell ref="A35:C35"/>
    <mergeCell ref="B58:E58"/>
    <mergeCell ref="F58:G58"/>
    <mergeCell ref="B42:E42"/>
    <mergeCell ref="F42:G42"/>
    <mergeCell ref="B43:E43"/>
    <mergeCell ref="F43:G43"/>
    <mergeCell ref="B44:E44"/>
    <mergeCell ref="F44:G44"/>
    <mergeCell ref="B51:E51"/>
    <mergeCell ref="F51:G51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2">
      <selection activeCell="E32" sqref="E32"/>
    </sheetView>
  </sheetViews>
  <sheetFormatPr defaultColWidth="9.140625" defaultRowHeight="15" outlineLevelCol="1"/>
  <cols>
    <col min="1" max="1" width="4.7109375" style="1" customWidth="1"/>
    <col min="2" max="2" width="33.140625" style="1" customWidth="1"/>
    <col min="3" max="3" width="10.28125" style="1" customWidth="1"/>
    <col min="4" max="5" width="13.00390625" style="1" customWidth="1"/>
    <col min="6" max="6" width="12.4218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5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122</v>
      </c>
    </row>
    <row r="8" spans="1:6" s="3" customFormat="1" ht="15">
      <c r="A8" s="3" t="s">
        <v>3</v>
      </c>
      <c r="F8" s="4" t="s">
        <v>123</v>
      </c>
    </row>
    <row r="9" s="3" customFormat="1" ht="5.25" customHeight="1"/>
    <row r="10" spans="1:9" s="3" customFormat="1" ht="12" customHeight="1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2" customHeight="1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2" customHeight="1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187343.08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115368.41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223797.48</v>
      </c>
      <c r="E18" s="71">
        <v>214690.14</v>
      </c>
      <c r="F18" s="71">
        <f aca="true" t="shared" si="0" ref="F18:F24">D18</f>
        <v>223797.48</v>
      </c>
      <c r="G18" s="72">
        <f aca="true" t="shared" si="1" ref="G18:G27">E18-D18</f>
        <v>-9107.339999999997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77559.44412698413</v>
      </c>
      <c r="E19" s="71">
        <f>E18*I19</f>
        <v>74403.19666666667</v>
      </c>
      <c r="F19" s="71">
        <f t="shared" si="0"/>
        <v>77559.44412698413</v>
      </c>
      <c r="G19" s="72">
        <f t="shared" si="1"/>
        <v>-3156.2474603174633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39371.7788888889</v>
      </c>
      <c r="E20" s="71">
        <f>E18*I20</f>
        <v>37769.561666666676</v>
      </c>
      <c r="F20" s="71">
        <f t="shared" si="0"/>
        <v>39371.7788888889</v>
      </c>
      <c r="G20" s="72">
        <f t="shared" si="1"/>
        <v>-1602.2172222222216</v>
      </c>
      <c r="H20" s="15">
        <v>1.33</v>
      </c>
      <c r="I20" s="15">
        <f>H20/H18</f>
        <v>0.17592592592592596</v>
      </c>
    </row>
    <row r="21" spans="1:9" s="3" customFormat="1" ht="15.75" customHeight="1">
      <c r="A21" s="8" t="s">
        <v>20</v>
      </c>
      <c r="B21" s="9" t="s">
        <v>21</v>
      </c>
      <c r="C21" s="73">
        <v>1.22</v>
      </c>
      <c r="D21" s="71">
        <f>D18*I21</f>
        <v>36115.46634920635</v>
      </c>
      <c r="E21" s="71">
        <f>E18*I21</f>
        <v>34645.763333333336</v>
      </c>
      <c r="F21" s="71">
        <f t="shared" si="0"/>
        <v>36115.46634920635</v>
      </c>
      <c r="G21" s="72">
        <f t="shared" si="1"/>
        <v>-1469.7030158730122</v>
      </c>
      <c r="H21" s="15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70750.79063492065</v>
      </c>
      <c r="E22" s="71">
        <f>E18*I22</f>
        <v>67871.61833333335</v>
      </c>
      <c r="F22" s="71">
        <f t="shared" si="0"/>
        <v>70750.79063492065</v>
      </c>
      <c r="G22" s="72">
        <f t="shared" si="1"/>
        <v>-2879.1723015872994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1">
        <f t="shared" si="0"/>
        <v>0</v>
      </c>
      <c r="G23" s="72">
        <f t="shared" si="1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88216.08</v>
      </c>
      <c r="E24" s="72">
        <v>86399.94</v>
      </c>
      <c r="F24" s="72">
        <f t="shared" si="0"/>
        <v>88216.08</v>
      </c>
      <c r="G24" s="72">
        <f t="shared" si="1"/>
        <v>-1816.1399999999994</v>
      </c>
    </row>
    <row r="25" spans="1:7" ht="18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48846.6</v>
      </c>
      <c r="E26" s="72">
        <v>47753.12</v>
      </c>
      <c r="F26" s="81">
        <f>F40</f>
        <v>3150.1872</v>
      </c>
      <c r="G26" s="72">
        <f t="shared" si="1"/>
        <v>-1093.479999999996</v>
      </c>
    </row>
    <row r="27" spans="1:7" s="166" customFormat="1" ht="29.25" customHeight="1">
      <c r="A27" s="164" t="s">
        <v>33</v>
      </c>
      <c r="B27" s="164" t="s">
        <v>34</v>
      </c>
      <c r="C27" s="162">
        <v>0</v>
      </c>
      <c r="D27" s="165">
        <v>3534</v>
      </c>
      <c r="E27" s="165">
        <v>3614.88</v>
      </c>
      <c r="F27" s="165">
        <v>0</v>
      </c>
      <c r="G27" s="165">
        <f t="shared" si="1"/>
        <v>80.88000000000011</v>
      </c>
    </row>
    <row r="28" spans="1:7" ht="17.2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1101542.19</v>
      </c>
      <c r="E28" s="72">
        <f>SUM(E29:E32)</f>
        <v>1046874.1799999999</v>
      </c>
      <c r="F28" s="72">
        <f>SUM(F29:F32)</f>
        <v>1101542.19</v>
      </c>
      <c r="G28" s="72">
        <f>SUM(G29:G32)</f>
        <v>-54668.01000000001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5.09</v>
      </c>
      <c r="F29" s="72">
        <f>D29</f>
        <v>0</v>
      </c>
      <c r="G29" s="72">
        <f>E29-D29</f>
        <v>5.09</v>
      </c>
    </row>
    <row r="30" spans="1:7" ht="30">
      <c r="A30" s="9" t="s">
        <v>39</v>
      </c>
      <c r="B30" s="9" t="s">
        <v>184</v>
      </c>
      <c r="C30" s="73">
        <v>42.36</v>
      </c>
      <c r="D30" s="72">
        <v>230452.33</v>
      </c>
      <c r="E30" s="72">
        <v>216532.12</v>
      </c>
      <c r="F30" s="72">
        <f>D30</f>
        <v>230452.33</v>
      </c>
      <c r="G30" s="72">
        <f>E30-D30</f>
        <v>-13920.209999999992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871089.86</v>
      </c>
      <c r="E32" s="72">
        <v>830336.97</v>
      </c>
      <c r="F32" s="72">
        <f>D32</f>
        <v>871089.86</v>
      </c>
      <c r="G32" s="72">
        <f>E32-D32</f>
        <v>-40752.890000000014</v>
      </c>
    </row>
    <row r="33" spans="1:10" s="20" customFormat="1" ht="3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253947.17000000016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118983.29000000001</v>
      </c>
      <c r="H36" s="40"/>
      <c r="I36" s="40"/>
    </row>
    <row r="37" spans="1:9" ht="27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2.75" customHeight="1">
      <c r="A40" s="11" t="s">
        <v>47</v>
      </c>
      <c r="B40" s="186" t="s">
        <v>128</v>
      </c>
      <c r="C40" s="187"/>
      <c r="D40" s="187"/>
      <c r="E40" s="188"/>
      <c r="F40" s="218">
        <f>SUM(F41:G42)</f>
        <v>3150.1872</v>
      </c>
      <c r="G40" s="219"/>
    </row>
    <row r="41" spans="1:7" ht="12.75" customHeight="1">
      <c r="A41" s="9" t="s">
        <v>16</v>
      </c>
      <c r="B41" s="197" t="s">
        <v>254</v>
      </c>
      <c r="C41" s="197"/>
      <c r="D41" s="197"/>
      <c r="E41" s="197"/>
      <c r="F41" s="198">
        <v>285</v>
      </c>
      <c r="G41" s="198"/>
    </row>
    <row r="42" spans="1:7" s="49" customFormat="1" ht="12.75" customHeight="1">
      <c r="A42" s="48" t="s">
        <v>18</v>
      </c>
      <c r="B42" s="208" t="s">
        <v>156</v>
      </c>
      <c r="C42" s="208"/>
      <c r="D42" s="208"/>
      <c r="E42" s="208"/>
      <c r="F42" s="215">
        <f>E26*6%</f>
        <v>2865.1872</v>
      </c>
      <c r="G42" s="215"/>
    </row>
    <row r="43" spans="1:7" s="3" customFormat="1" ht="13.5" customHeight="1">
      <c r="A43" s="1"/>
      <c r="B43" s="13"/>
      <c r="C43" s="13"/>
      <c r="D43" s="13"/>
      <c r="E43" s="13"/>
      <c r="F43" s="1"/>
      <c r="G43" s="1"/>
    </row>
    <row r="44" spans="1:6" s="3" customFormat="1" ht="15">
      <c r="A44" s="3" t="s">
        <v>55</v>
      </c>
      <c r="C44" s="3" t="s">
        <v>49</v>
      </c>
      <c r="F44" s="3" t="s">
        <v>103</v>
      </c>
    </row>
    <row r="45" s="3" customFormat="1" ht="16.5" customHeight="1">
      <c r="F45" s="4" t="s">
        <v>215</v>
      </c>
    </row>
    <row r="46" s="3" customFormat="1" ht="15">
      <c r="A46" s="3" t="s">
        <v>50</v>
      </c>
    </row>
    <row r="47" spans="3:7" s="3" customFormat="1" ht="15">
      <c r="C47" s="14" t="s">
        <v>51</v>
      </c>
      <c r="E47" s="14"/>
      <c r="F47" s="14"/>
      <c r="G47" s="14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</sheetData>
  <sheetProtection/>
  <mergeCells count="18">
    <mergeCell ref="A12:I12"/>
    <mergeCell ref="A37:I37"/>
    <mergeCell ref="A1:I1"/>
    <mergeCell ref="A2:I2"/>
    <mergeCell ref="A5:I5"/>
    <mergeCell ref="A10:I10"/>
    <mergeCell ref="A3:K3"/>
    <mergeCell ref="A11:I11"/>
    <mergeCell ref="B40:E40"/>
    <mergeCell ref="F40:G40"/>
    <mergeCell ref="A13:C13"/>
    <mergeCell ref="B42:E42"/>
    <mergeCell ref="F42:G42"/>
    <mergeCell ref="F39:G39"/>
    <mergeCell ref="B41:E41"/>
    <mergeCell ref="F41:G41"/>
    <mergeCell ref="B39:E39"/>
    <mergeCell ref="A34:C3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25">
      <selection activeCell="N36" sqref="N36"/>
    </sheetView>
  </sheetViews>
  <sheetFormatPr defaultColWidth="9.140625" defaultRowHeight="15" outlineLevelCol="1"/>
  <cols>
    <col min="1" max="1" width="4.7109375" style="1" customWidth="1"/>
    <col min="2" max="2" width="30.140625" style="1" customWidth="1"/>
    <col min="3" max="3" width="10.28125" style="1" customWidth="1"/>
    <col min="4" max="4" width="12.28125" style="1" customWidth="1"/>
    <col min="5" max="5" width="12.57421875" style="1" customWidth="1"/>
    <col min="6" max="6" width="15.140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6" customHeight="1"/>
    <row r="7" spans="1:6" s="3" customFormat="1" ht="16.5" customHeight="1">
      <c r="A7" s="3" t="s">
        <v>2</v>
      </c>
      <c r="F7" s="4" t="s">
        <v>124</v>
      </c>
    </row>
    <row r="8" spans="1:6" s="3" customFormat="1" ht="15">
      <c r="A8" s="3" t="s">
        <v>3</v>
      </c>
      <c r="F8" s="4" t="s">
        <v>153</v>
      </c>
    </row>
    <row r="9" s="3" customFormat="1" ht="4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89730.69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0</v>
      </c>
      <c r="H15" s="40"/>
      <c r="I15" s="40"/>
    </row>
    <row r="16" spans="1:9" s="15" customFormat="1" ht="15.75" thickBot="1">
      <c r="A16" s="43" t="s">
        <v>193</v>
      </c>
      <c r="B16" s="44"/>
      <c r="C16" s="44"/>
      <c r="D16" s="45"/>
      <c r="E16" s="46"/>
      <c r="F16" s="46"/>
      <c r="G16" s="38">
        <v>96219.18</v>
      </c>
      <c r="H16" s="40"/>
      <c r="I16" s="40"/>
    </row>
    <row r="17" s="3" customFormat="1" ht="6.75" customHeight="1"/>
    <row r="18" spans="1:7" s="18" customFormat="1" ht="52.5" customHeight="1">
      <c r="A18" s="6" t="s">
        <v>11</v>
      </c>
      <c r="B18" s="6" t="s">
        <v>12</v>
      </c>
      <c r="C18" s="6" t="s">
        <v>104</v>
      </c>
      <c r="D18" s="6" t="s">
        <v>211</v>
      </c>
      <c r="E18" s="6" t="s">
        <v>212</v>
      </c>
      <c r="F18" s="17" t="s">
        <v>213</v>
      </c>
      <c r="G18" s="6" t="s">
        <v>222</v>
      </c>
    </row>
    <row r="19" spans="1:16" s="3" customFormat="1" ht="31.5" customHeight="1">
      <c r="A19" s="8" t="s">
        <v>14</v>
      </c>
      <c r="B19" s="9" t="s">
        <v>15</v>
      </c>
      <c r="C19" s="73">
        <f>SUM(C20:C23)</f>
        <v>7.970000000000001</v>
      </c>
      <c r="D19" s="71">
        <v>211494.59</v>
      </c>
      <c r="E19" s="71">
        <v>208180.76</v>
      </c>
      <c r="F19" s="71">
        <f aca="true" t="shared" si="0" ref="F19:F25">D19</f>
        <v>211494.59</v>
      </c>
      <c r="G19" s="72">
        <f aca="true" t="shared" si="1" ref="G19:G28">E19-D19</f>
        <v>-3313.829999999987</v>
      </c>
      <c r="H19" s="32">
        <v>7.97</v>
      </c>
      <c r="I19" s="15"/>
      <c r="N19" s="69"/>
      <c r="O19" s="69"/>
      <c r="P19" s="69"/>
    </row>
    <row r="20" spans="1:9" s="3" customFormat="1" ht="30" customHeight="1">
      <c r="A20" s="8" t="s">
        <v>16</v>
      </c>
      <c r="B20" s="9" t="s">
        <v>17</v>
      </c>
      <c r="C20" s="73">
        <v>2.62</v>
      </c>
      <c r="D20" s="71">
        <f>D19*I20</f>
        <v>69525.19771643664</v>
      </c>
      <c r="E20" s="71">
        <f>E19*I20</f>
        <v>68435.83327478044</v>
      </c>
      <c r="F20" s="71">
        <f t="shared" si="0"/>
        <v>69525.19771643664</v>
      </c>
      <c r="G20" s="72">
        <f t="shared" si="1"/>
        <v>-1089.364441656202</v>
      </c>
      <c r="H20" s="32">
        <v>2.62</v>
      </c>
      <c r="I20" s="15">
        <f>H20/H19</f>
        <v>0.32873274780426603</v>
      </c>
    </row>
    <row r="21" spans="1:9" s="3" customFormat="1" ht="31.5" customHeight="1">
      <c r="A21" s="8" t="s">
        <v>18</v>
      </c>
      <c r="B21" s="9" t="s">
        <v>19</v>
      </c>
      <c r="C21" s="73">
        <v>1.33</v>
      </c>
      <c r="D21" s="71">
        <f>D19*I21</f>
        <v>35293.32555834379</v>
      </c>
      <c r="E21" s="71">
        <f>E19*I21</f>
        <v>34740.32757841908</v>
      </c>
      <c r="F21" s="71">
        <f t="shared" si="0"/>
        <v>35293.32555834379</v>
      </c>
      <c r="G21" s="72">
        <f t="shared" si="1"/>
        <v>-552.9979799247158</v>
      </c>
      <c r="H21" s="32">
        <v>1.33</v>
      </c>
      <c r="I21" s="15">
        <f>H21/H19</f>
        <v>0.1668757841907152</v>
      </c>
    </row>
    <row r="22" spans="1:9" s="3" customFormat="1" ht="15.75" customHeight="1">
      <c r="A22" s="8" t="s">
        <v>20</v>
      </c>
      <c r="B22" s="9" t="s">
        <v>21</v>
      </c>
      <c r="C22" s="73">
        <v>1.63</v>
      </c>
      <c r="D22" s="71">
        <f>D19*I22</f>
        <v>43254.22606022584</v>
      </c>
      <c r="E22" s="71">
        <f>E19*I22</f>
        <v>42576.491693851945</v>
      </c>
      <c r="F22" s="71">
        <f t="shared" si="0"/>
        <v>43254.22606022584</v>
      </c>
      <c r="G22" s="72">
        <f t="shared" si="1"/>
        <v>-677.7343663738939</v>
      </c>
      <c r="H22" s="32">
        <v>1.63</v>
      </c>
      <c r="I22" s="15">
        <f>H22/H19</f>
        <v>0.2045169385194479</v>
      </c>
    </row>
    <row r="23" spans="1:9" s="3" customFormat="1" ht="28.5" customHeight="1">
      <c r="A23" s="8" t="s">
        <v>22</v>
      </c>
      <c r="B23" s="9" t="s">
        <v>23</v>
      </c>
      <c r="C23" s="73">
        <v>2.39</v>
      </c>
      <c r="D23" s="71">
        <f>D19*I23</f>
        <v>63421.84066499373</v>
      </c>
      <c r="E23" s="71">
        <f>E19*I23</f>
        <v>62428.10745294856</v>
      </c>
      <c r="F23" s="71">
        <f t="shared" si="0"/>
        <v>63421.84066499373</v>
      </c>
      <c r="G23" s="72">
        <f t="shared" si="1"/>
        <v>-993.7332120451683</v>
      </c>
      <c r="H23" s="32">
        <v>2.39</v>
      </c>
      <c r="I23" s="15">
        <f>H23/H19</f>
        <v>0.2998745294855709</v>
      </c>
    </row>
    <row r="24" spans="1:7" ht="15" customHeight="1">
      <c r="A24" s="9" t="s">
        <v>25</v>
      </c>
      <c r="B24" s="9" t="s">
        <v>26</v>
      </c>
      <c r="C24" s="73">
        <v>0</v>
      </c>
      <c r="D24" s="72"/>
      <c r="E24" s="72"/>
      <c r="F24" s="71">
        <f t="shared" si="0"/>
        <v>0</v>
      </c>
      <c r="G24" s="72">
        <f t="shared" si="1"/>
        <v>0</v>
      </c>
    </row>
    <row r="25" spans="1:7" ht="13.5" customHeight="1">
      <c r="A25" s="9" t="s">
        <v>27</v>
      </c>
      <c r="B25" s="9" t="s">
        <v>28</v>
      </c>
      <c r="C25" s="73">
        <v>2.98</v>
      </c>
      <c r="D25" s="72">
        <v>74330.52</v>
      </c>
      <c r="E25" s="72">
        <v>74038.42</v>
      </c>
      <c r="F25" s="72">
        <f t="shared" si="0"/>
        <v>74330.52</v>
      </c>
      <c r="G25" s="72">
        <f t="shared" si="1"/>
        <v>-292.1000000000058</v>
      </c>
    </row>
    <row r="26" spans="1:7" ht="17.25" customHeight="1">
      <c r="A26" s="9" t="s">
        <v>29</v>
      </c>
      <c r="B26" s="9" t="s">
        <v>30</v>
      </c>
      <c r="C26" s="73">
        <v>0</v>
      </c>
      <c r="D26" s="72"/>
      <c r="E26" s="72"/>
      <c r="F26" s="72">
        <v>0</v>
      </c>
      <c r="G26" s="72">
        <f t="shared" si="1"/>
        <v>0</v>
      </c>
    </row>
    <row r="27" spans="1:7" ht="15">
      <c r="A27" s="9" t="s">
        <v>31</v>
      </c>
      <c r="B27" s="28" t="s">
        <v>133</v>
      </c>
      <c r="C27" s="74">
        <v>1.82</v>
      </c>
      <c r="D27" s="81">
        <v>45396.84</v>
      </c>
      <c r="E27" s="81">
        <v>45206.21</v>
      </c>
      <c r="F27" s="81">
        <f>F42</f>
        <v>2932.3725999999997</v>
      </c>
      <c r="G27" s="72">
        <f t="shared" si="1"/>
        <v>-190.62999999999738</v>
      </c>
    </row>
    <row r="28" spans="1:7" ht="29.25" customHeight="1">
      <c r="A28" s="9" t="s">
        <v>33</v>
      </c>
      <c r="B28" s="9" t="s">
        <v>34</v>
      </c>
      <c r="C28" s="74">
        <v>0</v>
      </c>
      <c r="D28" s="81">
        <v>0</v>
      </c>
      <c r="E28" s="81">
        <v>0</v>
      </c>
      <c r="F28" s="81">
        <v>0</v>
      </c>
      <c r="G28" s="72">
        <f t="shared" si="1"/>
        <v>0</v>
      </c>
    </row>
    <row r="29" spans="1:7" ht="30.75" customHeight="1">
      <c r="A29" s="9" t="s">
        <v>35</v>
      </c>
      <c r="B29" s="9" t="s">
        <v>36</v>
      </c>
      <c r="C29" s="73">
        <f>SUM(C30:C33)</f>
        <v>2125.56</v>
      </c>
      <c r="D29" s="72">
        <f>SUM(D30:D33)</f>
        <v>1143006.96</v>
      </c>
      <c r="E29" s="72">
        <f>SUM(E30:E33)</f>
        <v>1118611.1099999999</v>
      </c>
      <c r="F29" s="72">
        <f>SUM(F30:F33)</f>
        <v>1143006.96</v>
      </c>
      <c r="G29" s="72">
        <f>SUM(G30:G33)</f>
        <v>-24395.849999999977</v>
      </c>
    </row>
    <row r="30" spans="1:7" ht="15">
      <c r="A30" s="9" t="s">
        <v>37</v>
      </c>
      <c r="B30" s="9" t="s">
        <v>107</v>
      </c>
      <c r="C30" s="73">
        <v>4.23</v>
      </c>
      <c r="D30" s="72">
        <v>0</v>
      </c>
      <c r="E30" s="72">
        <v>94.22</v>
      </c>
      <c r="F30" s="72">
        <f>D30</f>
        <v>0</v>
      </c>
      <c r="G30" s="72">
        <f>E30-D30</f>
        <v>94.22</v>
      </c>
    </row>
    <row r="31" spans="1:7" ht="30">
      <c r="A31" s="9" t="s">
        <v>39</v>
      </c>
      <c r="B31" s="9" t="s">
        <v>184</v>
      </c>
      <c r="C31" s="73">
        <v>42.36</v>
      </c>
      <c r="D31" s="72">
        <v>224751.65</v>
      </c>
      <c r="E31" s="72">
        <v>221035.44</v>
      </c>
      <c r="F31" s="72">
        <f>D31</f>
        <v>224751.65</v>
      </c>
      <c r="G31" s="72">
        <f>E31-D31</f>
        <v>-3716.209999999992</v>
      </c>
    </row>
    <row r="32" spans="1:7" ht="30">
      <c r="A32" s="9" t="s">
        <v>42</v>
      </c>
      <c r="B32" s="9" t="s">
        <v>189</v>
      </c>
      <c r="C32" s="73">
        <v>164.51</v>
      </c>
      <c r="D32" s="72">
        <v>367316.36</v>
      </c>
      <c r="E32" s="72">
        <v>358697.23</v>
      </c>
      <c r="F32" s="72">
        <f>D32</f>
        <v>367316.36</v>
      </c>
      <c r="G32" s="72">
        <f>E32-D32</f>
        <v>-8619.130000000005</v>
      </c>
    </row>
    <row r="33" spans="1:7" ht="15" customHeight="1">
      <c r="A33" s="9" t="s">
        <v>41</v>
      </c>
      <c r="B33" s="9" t="s">
        <v>43</v>
      </c>
      <c r="C33" s="73">
        <v>1914.46</v>
      </c>
      <c r="D33" s="72">
        <v>550938.95</v>
      </c>
      <c r="E33" s="72">
        <v>538784.22</v>
      </c>
      <c r="F33" s="72">
        <f>D33</f>
        <v>550938.95</v>
      </c>
      <c r="G33" s="72">
        <f>E33-D33</f>
        <v>-12154.729999999981</v>
      </c>
    </row>
    <row r="34" spans="1:10" s="20" customFormat="1" ht="4.5" customHeight="1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189" t="s">
        <v>208</v>
      </c>
      <c r="B35" s="190"/>
      <c r="C35" s="190"/>
      <c r="D35" s="83">
        <f>D13+D19+D24+D25+D26+D27+D28+D29-E19-E24-E25-E26-E27-E28-E29</f>
        <v>117923.10000000033</v>
      </c>
      <c r="E35" s="39"/>
      <c r="F35" s="39"/>
      <c r="G35" s="39"/>
      <c r="H35" s="40"/>
      <c r="I35" s="40"/>
    </row>
    <row r="36" spans="1:9" s="15" customFormat="1" ht="6" customHeight="1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43" t="s">
        <v>209</v>
      </c>
      <c r="B37" s="44"/>
      <c r="C37" s="44"/>
      <c r="D37" s="45"/>
      <c r="E37" s="46"/>
      <c r="F37" s="46"/>
      <c r="G37" s="38">
        <f>G15+E28-F28</f>
        <v>0</v>
      </c>
      <c r="H37" s="40"/>
      <c r="I37" s="40"/>
    </row>
    <row r="38" spans="1:9" s="15" customFormat="1" ht="15.75" thickBot="1">
      <c r="A38" s="43" t="s">
        <v>241</v>
      </c>
      <c r="B38" s="44"/>
      <c r="C38" s="44"/>
      <c r="D38" s="45"/>
      <c r="E38" s="46"/>
      <c r="F38" s="46"/>
      <c r="G38" s="38">
        <f>G16+E27-F27</f>
        <v>138493.01739999998</v>
      </c>
      <c r="H38" s="40"/>
      <c r="I38" s="40"/>
    </row>
    <row r="39" spans="1:9" ht="26.25" customHeight="1">
      <c r="A39" s="236" t="s">
        <v>44</v>
      </c>
      <c r="B39" s="236"/>
      <c r="C39" s="236"/>
      <c r="D39" s="236"/>
      <c r="E39" s="236"/>
      <c r="F39" s="236"/>
      <c r="G39" s="236"/>
      <c r="H39" s="236"/>
      <c r="I39" s="236"/>
    </row>
    <row r="40" ht="3.75" customHeight="1"/>
    <row r="41" spans="1:7" s="7" customFormat="1" ht="28.5" customHeight="1">
      <c r="A41" s="5" t="s">
        <v>11</v>
      </c>
      <c r="B41" s="201" t="s">
        <v>45</v>
      </c>
      <c r="C41" s="202"/>
      <c r="D41" s="202"/>
      <c r="E41" s="203"/>
      <c r="F41" s="201" t="s">
        <v>46</v>
      </c>
      <c r="G41" s="219"/>
    </row>
    <row r="42" spans="1:7" s="12" customFormat="1" ht="13.5" customHeight="1">
      <c r="A42" s="11" t="s">
        <v>47</v>
      </c>
      <c r="B42" s="186" t="s">
        <v>128</v>
      </c>
      <c r="C42" s="187"/>
      <c r="D42" s="187"/>
      <c r="E42" s="188"/>
      <c r="F42" s="218">
        <f>SUM(F43:G44)</f>
        <v>2932.3725999999997</v>
      </c>
      <c r="G42" s="219"/>
    </row>
    <row r="43" spans="1:7" s="12" customFormat="1" ht="13.5" customHeight="1">
      <c r="A43" s="28" t="s">
        <v>16</v>
      </c>
      <c r="B43" s="155" t="s">
        <v>393</v>
      </c>
      <c r="C43" s="156"/>
      <c r="D43" s="156"/>
      <c r="E43" s="157"/>
      <c r="F43" s="251">
        <v>220</v>
      </c>
      <c r="G43" s="252"/>
    </row>
    <row r="44" spans="1:7" ht="13.5" customHeight="1">
      <c r="A44" s="9" t="s">
        <v>18</v>
      </c>
      <c r="B44" s="207" t="s">
        <v>156</v>
      </c>
      <c r="C44" s="207"/>
      <c r="D44" s="207"/>
      <c r="E44" s="207"/>
      <c r="F44" s="233">
        <f>E27*6%</f>
        <v>2712.3725999999997</v>
      </c>
      <c r="G44" s="233"/>
    </row>
    <row r="45" spans="2:5" ht="15">
      <c r="B45" s="13"/>
      <c r="C45" s="13"/>
      <c r="D45" s="13"/>
      <c r="E45" s="13"/>
    </row>
    <row r="46" spans="1:6" s="3" customFormat="1" ht="15">
      <c r="A46" s="3" t="s">
        <v>55</v>
      </c>
      <c r="C46" s="3" t="s">
        <v>49</v>
      </c>
      <c r="F46" s="3" t="s">
        <v>103</v>
      </c>
    </row>
    <row r="47" s="3" customFormat="1" ht="13.5" customHeight="1">
      <c r="F47" s="4" t="s">
        <v>215</v>
      </c>
    </row>
    <row r="48" s="3" customFormat="1" ht="15">
      <c r="A48" s="3" t="s">
        <v>50</v>
      </c>
    </row>
    <row r="49" spans="3:7" s="3" customFormat="1" ht="11.25" customHeight="1">
      <c r="C49" s="14" t="s">
        <v>51</v>
      </c>
      <c r="E49" s="14"/>
      <c r="F49" s="14"/>
      <c r="G49" s="14"/>
    </row>
    <row r="50" s="3" customFormat="1" ht="15"/>
    <row r="51" s="3" customFormat="1" ht="15"/>
  </sheetData>
  <sheetProtection/>
  <mergeCells count="17">
    <mergeCell ref="A1:I1"/>
    <mergeCell ref="A2:I2"/>
    <mergeCell ref="A5:I5"/>
    <mergeCell ref="A10:I10"/>
    <mergeCell ref="A3:K3"/>
    <mergeCell ref="A35:C35"/>
    <mergeCell ref="A11:I11"/>
    <mergeCell ref="A12:I12"/>
    <mergeCell ref="A13:C13"/>
    <mergeCell ref="A39:I39"/>
    <mergeCell ref="B41:E41"/>
    <mergeCell ref="F41:G41"/>
    <mergeCell ref="F43:G43"/>
    <mergeCell ref="B44:E44"/>
    <mergeCell ref="F44:G44"/>
    <mergeCell ref="B42:E42"/>
    <mergeCell ref="F42:G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0.57421875" style="1" customWidth="1"/>
    <col min="3" max="3" width="11.421875" style="1" customWidth="1"/>
    <col min="4" max="5" width="12.7109375" style="1" customWidth="1"/>
    <col min="6" max="6" width="15.14062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.7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6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.75" customHeight="1"/>
    <row r="7" spans="1:6" s="3" customFormat="1" ht="16.5" customHeight="1">
      <c r="A7" s="3" t="s">
        <v>2</v>
      </c>
      <c r="F7" s="4" t="s">
        <v>125</v>
      </c>
    </row>
    <row r="8" spans="1:6" s="3" customFormat="1" ht="15">
      <c r="A8" s="3" t="s">
        <v>3</v>
      </c>
      <c r="F8" s="4" t="s">
        <v>242</v>
      </c>
    </row>
    <row r="9" s="3" customFormat="1" ht="4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422683.71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0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180185.43</v>
      </c>
      <c r="E18" s="71">
        <v>167629.71</v>
      </c>
      <c r="F18" s="71">
        <f aca="true" t="shared" si="0" ref="F18:F24">D18</f>
        <v>180185.43</v>
      </c>
      <c r="G18" s="72">
        <f aca="true" t="shared" si="1" ref="G18:G27">E18-D18</f>
        <v>-12555.720000000001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59232.85151819323</v>
      </c>
      <c r="E19" s="71">
        <f>E18*I19</f>
        <v>55105.37518193225</v>
      </c>
      <c r="F19" s="71">
        <f t="shared" si="0"/>
        <v>59232.85151819323</v>
      </c>
      <c r="G19" s="72">
        <f t="shared" si="1"/>
        <v>-4127.476336260981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30068.58493099122</v>
      </c>
      <c r="E20" s="71">
        <f>E18*I20</f>
        <v>27973.33930991217</v>
      </c>
      <c r="F20" s="71">
        <f t="shared" si="0"/>
        <v>30068.58493099122</v>
      </c>
      <c r="G20" s="72">
        <f t="shared" si="1"/>
        <v>-2095.245621079048</v>
      </c>
      <c r="H20" s="32">
        <v>1.33</v>
      </c>
      <c r="I20" s="15">
        <f>H20/H18</f>
        <v>0.1668757841907152</v>
      </c>
    </row>
    <row r="21" spans="1:9" s="3" customFormat="1" ht="17.25" customHeight="1">
      <c r="A21" s="8" t="s">
        <v>20</v>
      </c>
      <c r="B21" s="9" t="s">
        <v>21</v>
      </c>
      <c r="C21" s="73">
        <v>1.63</v>
      </c>
      <c r="D21" s="71">
        <f>D18*I21</f>
        <v>36850.97250941028</v>
      </c>
      <c r="E21" s="71">
        <f>E18*I21</f>
        <v>34283.11509410288</v>
      </c>
      <c r="F21" s="71">
        <f t="shared" si="0"/>
        <v>36850.97250941028</v>
      </c>
      <c r="G21" s="72">
        <f t="shared" si="1"/>
        <v>-2567.8574153074005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54033.02104140527</v>
      </c>
      <c r="E22" s="71">
        <f>E18*I22</f>
        <v>50267.8804140527</v>
      </c>
      <c r="F22" s="71">
        <f t="shared" si="0"/>
        <v>54033.02104140527</v>
      </c>
      <c r="G22" s="72">
        <f t="shared" si="1"/>
        <v>-3765.1406273525718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1">
        <f t="shared" si="0"/>
        <v>0</v>
      </c>
      <c r="G23" s="72">
        <f t="shared" si="1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63838.8</v>
      </c>
      <c r="E24" s="72">
        <v>60635.71</v>
      </c>
      <c r="F24" s="72">
        <f t="shared" si="0"/>
        <v>63838.8</v>
      </c>
      <c r="G24" s="72">
        <f t="shared" si="1"/>
        <v>-3203.090000000004</v>
      </c>
    </row>
    <row r="25" spans="1:7" ht="17.2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4">
        <v>1.82</v>
      </c>
      <c r="D26" s="81">
        <v>38988.72</v>
      </c>
      <c r="E26" s="81">
        <v>36906.12</v>
      </c>
      <c r="F26" s="81">
        <f>F40</f>
        <v>7483.0172</v>
      </c>
      <c r="G26" s="72">
        <f t="shared" si="1"/>
        <v>-2082.5999999999985</v>
      </c>
    </row>
    <row r="27" spans="1:7" ht="29.25" customHeight="1">
      <c r="A27" s="9" t="s">
        <v>33</v>
      </c>
      <c r="B27" s="9" t="s">
        <v>34</v>
      </c>
      <c r="C27" s="74">
        <v>0</v>
      </c>
      <c r="D27" s="81">
        <v>0</v>
      </c>
      <c r="E27" s="81">
        <v>0</v>
      </c>
      <c r="F27" s="81">
        <v>0</v>
      </c>
      <c r="G27" s="72">
        <f t="shared" si="1"/>
        <v>0</v>
      </c>
    </row>
    <row r="28" spans="1:7" ht="30.75" customHeight="1">
      <c r="A28" s="9" t="s">
        <v>35</v>
      </c>
      <c r="B28" s="9" t="s">
        <v>36</v>
      </c>
      <c r="C28" s="74">
        <f>SUM(C29:C32)</f>
        <v>2125.56</v>
      </c>
      <c r="D28" s="81">
        <f>SUM(D29:D32)</f>
        <v>782109.94</v>
      </c>
      <c r="E28" s="81">
        <f>SUM(E29:E32)</f>
        <v>686009.47</v>
      </c>
      <c r="F28" s="81">
        <f>SUM(F29:F32)</f>
        <v>782109.94</v>
      </c>
      <c r="G28" s="72">
        <f>SUM(G29:G32)</f>
        <v>-96100.47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3916.57</v>
      </c>
      <c r="F29" s="72">
        <v>0</v>
      </c>
      <c r="G29" s="72">
        <f>E29-D29</f>
        <v>3916.57</v>
      </c>
    </row>
    <row r="30" spans="1:7" ht="30">
      <c r="A30" s="9" t="s">
        <v>39</v>
      </c>
      <c r="B30" s="9" t="s">
        <v>184</v>
      </c>
      <c r="C30" s="73">
        <v>42.36</v>
      </c>
      <c r="D30" s="72">
        <v>131953.96</v>
      </c>
      <c r="E30" s="72">
        <v>112282.77</v>
      </c>
      <c r="F30" s="72">
        <f>D30</f>
        <v>131953.96</v>
      </c>
      <c r="G30" s="72">
        <f>E30-D30</f>
        <v>-19671.189999999988</v>
      </c>
    </row>
    <row r="31" spans="1:7" ht="30">
      <c r="A31" s="9" t="s">
        <v>42</v>
      </c>
      <c r="B31" s="9" t="s">
        <v>189</v>
      </c>
      <c r="C31" s="73">
        <v>164.51</v>
      </c>
      <c r="D31" s="72">
        <v>217587.87</v>
      </c>
      <c r="E31" s="72">
        <v>183505.41</v>
      </c>
      <c r="F31" s="72">
        <f>D31</f>
        <v>217587.87</v>
      </c>
      <c r="G31" s="72">
        <f>E31-D31</f>
        <v>-34082.45999999999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432568.11</v>
      </c>
      <c r="E32" s="72">
        <v>386304.72</v>
      </c>
      <c r="F32" s="72">
        <f>D32</f>
        <v>432568.11</v>
      </c>
      <c r="G32" s="72">
        <f>E32-D32</f>
        <v>-46263.390000000014</v>
      </c>
    </row>
    <row r="33" spans="1:10" s="20" customFormat="1" ht="4.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536625.5900000001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0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SUM(F41:L43)</f>
        <v>7483.0172</v>
      </c>
      <c r="G40" s="219"/>
    </row>
    <row r="41" spans="1:7" s="49" customFormat="1" ht="12.75" customHeight="1">
      <c r="A41" s="48" t="s">
        <v>16</v>
      </c>
      <c r="B41" s="208" t="s">
        <v>324</v>
      </c>
      <c r="C41" s="208"/>
      <c r="D41" s="208"/>
      <c r="E41" s="208"/>
      <c r="F41" s="215">
        <v>5048.65</v>
      </c>
      <c r="G41" s="215"/>
    </row>
    <row r="42" spans="1:7" s="49" customFormat="1" ht="12.75" customHeight="1">
      <c r="A42" s="9" t="s">
        <v>18</v>
      </c>
      <c r="B42" s="221" t="s">
        <v>393</v>
      </c>
      <c r="C42" s="211"/>
      <c r="D42" s="211"/>
      <c r="E42" s="212"/>
      <c r="F42" s="224">
        <v>220</v>
      </c>
      <c r="G42" s="225"/>
    </row>
    <row r="43" spans="1:7" s="49" customFormat="1" ht="12.75" customHeight="1">
      <c r="A43" s="9" t="s">
        <v>20</v>
      </c>
      <c r="B43" s="208" t="s">
        <v>156</v>
      </c>
      <c r="C43" s="208"/>
      <c r="D43" s="208"/>
      <c r="E43" s="208"/>
      <c r="F43" s="215">
        <f>E26*6%</f>
        <v>2214.3672</v>
      </c>
      <c r="G43" s="215"/>
    </row>
    <row r="44" s="3" customFormat="1" ht="15"/>
    <row r="45" spans="1:6" s="3" customFormat="1" ht="15">
      <c r="A45" s="3" t="s">
        <v>55</v>
      </c>
      <c r="C45" s="3" t="s">
        <v>49</v>
      </c>
      <c r="F45" s="3" t="s">
        <v>103</v>
      </c>
    </row>
    <row r="46" s="3" customFormat="1" ht="13.5" customHeight="1">
      <c r="F46" s="4" t="s">
        <v>215</v>
      </c>
    </row>
    <row r="47" s="3" customFormat="1" ht="15">
      <c r="A47" s="3" t="s">
        <v>50</v>
      </c>
    </row>
    <row r="48" spans="3:7" s="3" customFormat="1" ht="12" customHeight="1">
      <c r="C48" s="14" t="s">
        <v>51</v>
      </c>
      <c r="E48" s="14"/>
      <c r="F48" s="14"/>
      <c r="G48" s="14"/>
    </row>
    <row r="49" s="3" customFormat="1" ht="15"/>
    <row r="50" s="3" customFormat="1" ht="15"/>
  </sheetData>
  <sheetProtection/>
  <mergeCells count="20">
    <mergeCell ref="A12:I12"/>
    <mergeCell ref="A37:I37"/>
    <mergeCell ref="B42:E42"/>
    <mergeCell ref="F42:G42"/>
    <mergeCell ref="B43:E43"/>
    <mergeCell ref="F43:G43"/>
    <mergeCell ref="B41:E41"/>
    <mergeCell ref="F41:G41"/>
    <mergeCell ref="A11:I11"/>
    <mergeCell ref="A1:I1"/>
    <mergeCell ref="A2:I2"/>
    <mergeCell ref="A5:I5"/>
    <mergeCell ref="A10:I10"/>
    <mergeCell ref="A3:K3"/>
    <mergeCell ref="B39:E39"/>
    <mergeCell ref="F39:G39"/>
    <mergeCell ref="A13:C13"/>
    <mergeCell ref="A34:C34"/>
    <mergeCell ref="B40:E40"/>
    <mergeCell ref="F40:G4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F48" sqref="F48:G48"/>
    </sheetView>
  </sheetViews>
  <sheetFormatPr defaultColWidth="9.140625" defaultRowHeight="15" outlineLevelCol="1"/>
  <cols>
    <col min="1" max="1" width="4.7109375" style="1" customWidth="1"/>
    <col min="2" max="2" width="34.28125" style="1" customWidth="1"/>
    <col min="3" max="3" width="12.57421875" style="1" customWidth="1"/>
    <col min="4" max="4" width="12.00390625" style="1" customWidth="1"/>
    <col min="5" max="5" width="12.140625" style="1" customWidth="1"/>
    <col min="6" max="6" width="11.5742187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9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3.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6.5" customHeight="1">
      <c r="A7" s="3" t="s">
        <v>2</v>
      </c>
      <c r="F7" s="4" t="s">
        <v>58</v>
      </c>
    </row>
    <row r="8" spans="1:6" s="3" customFormat="1" ht="15">
      <c r="A8" s="3" t="s">
        <v>3</v>
      </c>
      <c r="F8" s="4" t="s">
        <v>59</v>
      </c>
    </row>
    <row r="9" s="3" customFormat="1" ht="12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111">
        <v>124848.39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16271.89</v>
      </c>
      <c r="H15" s="40"/>
      <c r="I15" s="40"/>
    </row>
    <row r="16" s="3" customFormat="1" ht="7.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255086.88</v>
      </c>
      <c r="E18" s="71">
        <v>262696.79</v>
      </c>
      <c r="F18" s="71">
        <f>D18</f>
        <v>255086.88</v>
      </c>
      <c r="G18" s="72">
        <f aca="true" t="shared" si="0" ref="G18:G27">E18-D18</f>
        <v>7609.909999999974</v>
      </c>
      <c r="H18" s="15">
        <v>7.56</v>
      </c>
      <c r="I18" s="15"/>
    </row>
    <row r="19" spans="1:9" s="3" customFormat="1" ht="28.5" customHeight="1">
      <c r="A19" s="8" t="s">
        <v>16</v>
      </c>
      <c r="B19" s="9" t="s">
        <v>17</v>
      </c>
      <c r="C19" s="73">
        <v>2.62</v>
      </c>
      <c r="D19" s="71">
        <f>D18*I19</f>
        <v>88403.12507936508</v>
      </c>
      <c r="E19" s="71">
        <f>E18*I19</f>
        <v>91040.42193121693</v>
      </c>
      <c r="F19" s="71">
        <f>D19</f>
        <v>88403.12507936508</v>
      </c>
      <c r="G19" s="72">
        <f t="shared" si="0"/>
        <v>2637.2968518518464</v>
      </c>
      <c r="H19" s="15">
        <v>2.62</v>
      </c>
      <c r="I19" s="15">
        <f>H19/H18</f>
        <v>0.34656084656084657</v>
      </c>
    </row>
    <row r="20" spans="1:9" s="3" customFormat="1" ht="30" customHeight="1">
      <c r="A20" s="8" t="s">
        <v>18</v>
      </c>
      <c r="B20" s="9" t="s">
        <v>19</v>
      </c>
      <c r="C20" s="73">
        <v>1.33</v>
      </c>
      <c r="D20" s="71">
        <f>D18*I20</f>
        <v>44876.395555555566</v>
      </c>
      <c r="E20" s="71">
        <f>E18*I20</f>
        <v>46215.17601851853</v>
      </c>
      <c r="F20" s="71">
        <f>D20</f>
        <v>44876.395555555566</v>
      </c>
      <c r="G20" s="72">
        <f t="shared" si="0"/>
        <v>1338.7804629629609</v>
      </c>
      <c r="H20" s="15">
        <v>1.33</v>
      </c>
      <c r="I20" s="15">
        <f>H20/H18</f>
        <v>0.17592592592592596</v>
      </c>
    </row>
    <row r="21" spans="1:9" s="3" customFormat="1" ht="13.5" customHeight="1">
      <c r="A21" s="8" t="s">
        <v>20</v>
      </c>
      <c r="B21" s="9" t="s">
        <v>21</v>
      </c>
      <c r="C21" s="73">
        <v>1.22</v>
      </c>
      <c r="D21" s="71">
        <f>D18*I21</f>
        <v>41164.81396825397</v>
      </c>
      <c r="E21" s="71">
        <f>E18*I21</f>
        <v>42392.86822751322</v>
      </c>
      <c r="F21" s="71">
        <f>D21</f>
        <v>41164.81396825397</v>
      </c>
      <c r="G21" s="72">
        <f t="shared" si="0"/>
        <v>1228.0542592592537</v>
      </c>
      <c r="H21" s="15">
        <v>1.22</v>
      </c>
      <c r="I21" s="15">
        <f>H21/H18</f>
        <v>0.16137566137566137</v>
      </c>
    </row>
    <row r="22" spans="1:9" s="3" customFormat="1" ht="14.25" customHeight="1">
      <c r="A22" s="8" t="s">
        <v>22</v>
      </c>
      <c r="B22" s="9" t="s">
        <v>23</v>
      </c>
      <c r="C22" s="73">
        <v>2.39</v>
      </c>
      <c r="D22" s="71">
        <f>D18*I22</f>
        <v>80642.5453968254</v>
      </c>
      <c r="E22" s="71">
        <f>E18*I22</f>
        <v>83048.32382275132</v>
      </c>
      <c r="F22" s="71">
        <f>D22</f>
        <v>80642.5453968254</v>
      </c>
      <c r="G22" s="72">
        <f t="shared" si="0"/>
        <v>2405.7784259259206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100549.68</v>
      </c>
      <c r="E24" s="72">
        <v>107247.68</v>
      </c>
      <c r="F24" s="72">
        <f>D24</f>
        <v>100549.68</v>
      </c>
      <c r="G24" s="72">
        <f t="shared" si="0"/>
        <v>6698</v>
      </c>
    </row>
    <row r="25" spans="1:7" ht="14.2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89">
        <v>1.65</v>
      </c>
      <c r="D26" s="90">
        <v>55675.08</v>
      </c>
      <c r="E26" s="90">
        <v>59270.39</v>
      </c>
      <c r="F26" s="90">
        <f>F41</f>
        <v>54712.6534</v>
      </c>
      <c r="G26" s="72">
        <f t="shared" si="0"/>
        <v>3595.3099999999977</v>
      </c>
    </row>
    <row r="27" spans="1:7" ht="27.75" customHeight="1">
      <c r="A27" s="9" t="s">
        <v>33</v>
      </c>
      <c r="B27" s="9" t="s">
        <v>34</v>
      </c>
      <c r="C27" s="74">
        <v>0</v>
      </c>
      <c r="D27" s="90">
        <v>0</v>
      </c>
      <c r="E27" s="90">
        <v>658.54</v>
      </c>
      <c r="F27" s="90">
        <v>0</v>
      </c>
      <c r="G27" s="72">
        <f t="shared" si="0"/>
        <v>658.54</v>
      </c>
    </row>
    <row r="28" spans="1:7" ht="14.2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1388934.6</v>
      </c>
      <c r="E28" s="72">
        <f>SUM(E29:E32)</f>
        <v>1387853.3399999999</v>
      </c>
      <c r="F28" s="72">
        <f>SUM(F29:F32)</f>
        <v>1388934.6</v>
      </c>
      <c r="G28" s="72">
        <f>SUM(G29:G32)</f>
        <v>-1081.2600000000184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147.01</v>
      </c>
      <c r="F29" s="72">
        <f>D29</f>
        <v>0</v>
      </c>
      <c r="G29" s="72">
        <f>E29-D29</f>
        <v>147.01</v>
      </c>
    </row>
    <row r="30" spans="1:7" ht="29.25" customHeight="1">
      <c r="A30" s="9" t="s">
        <v>39</v>
      </c>
      <c r="B30" s="9" t="s">
        <v>184</v>
      </c>
      <c r="C30" s="73">
        <v>42.36</v>
      </c>
      <c r="D30" s="72">
        <v>396186.85</v>
      </c>
      <c r="E30" s="72">
        <v>391708.63</v>
      </c>
      <c r="F30" s="72">
        <f>D30</f>
        <v>396186.85</v>
      </c>
      <c r="G30" s="72">
        <f>E30-D30</f>
        <v>-4478.219999999972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992747.75</v>
      </c>
      <c r="E32" s="72">
        <v>995997.7</v>
      </c>
      <c r="F32" s="72">
        <f>D32</f>
        <v>992747.75</v>
      </c>
      <c r="G32" s="72">
        <f>E32-D32</f>
        <v>3249.9499999999534</v>
      </c>
    </row>
    <row r="33" spans="1:10" s="20" customFormat="1" ht="6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D13+D18+D24+D26+D27+D28-E18-E24-E26-E27-E28</f>
        <v>107367.89000000036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16930.43</v>
      </c>
      <c r="H36" s="40"/>
      <c r="I36" s="40"/>
    </row>
    <row r="37" spans="2:5" ht="9.75" customHeight="1">
      <c r="B37" s="13"/>
      <c r="C37" s="13"/>
      <c r="D37" s="13"/>
      <c r="E37" s="13"/>
    </row>
    <row r="38" spans="1:9" ht="26.25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7.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3.5" customHeight="1">
      <c r="A41" s="11" t="s">
        <v>47</v>
      </c>
      <c r="B41" s="186" t="s">
        <v>128</v>
      </c>
      <c r="C41" s="187"/>
      <c r="D41" s="187"/>
      <c r="E41" s="188"/>
      <c r="F41" s="218">
        <f>SUM(F42:G48)</f>
        <v>54712.6534</v>
      </c>
      <c r="G41" s="219"/>
    </row>
    <row r="42" spans="1:7" ht="14.25" customHeight="1">
      <c r="A42" s="9" t="s">
        <v>16</v>
      </c>
      <c r="B42" s="197" t="s">
        <v>186</v>
      </c>
      <c r="C42" s="197"/>
      <c r="D42" s="197"/>
      <c r="E42" s="197"/>
      <c r="F42" s="198">
        <v>18194.34</v>
      </c>
      <c r="G42" s="198"/>
    </row>
    <row r="43" spans="1:7" ht="14.25" customHeight="1">
      <c r="A43" s="9" t="s">
        <v>18</v>
      </c>
      <c r="B43" s="197" t="s">
        <v>258</v>
      </c>
      <c r="C43" s="197"/>
      <c r="D43" s="197"/>
      <c r="E43" s="197"/>
      <c r="F43" s="198">
        <v>5624.5</v>
      </c>
      <c r="G43" s="198"/>
    </row>
    <row r="44" spans="1:7" ht="14.25" customHeight="1">
      <c r="A44" s="9" t="s">
        <v>20</v>
      </c>
      <c r="B44" s="197" t="s">
        <v>259</v>
      </c>
      <c r="C44" s="197"/>
      <c r="D44" s="197"/>
      <c r="E44" s="197"/>
      <c r="F44" s="198">
        <v>5518.89</v>
      </c>
      <c r="G44" s="198"/>
    </row>
    <row r="45" spans="1:7" ht="14.25" customHeight="1">
      <c r="A45" s="9" t="s">
        <v>22</v>
      </c>
      <c r="B45" s="197" t="s">
        <v>187</v>
      </c>
      <c r="C45" s="197"/>
      <c r="D45" s="197"/>
      <c r="E45" s="197"/>
      <c r="F45" s="198">
        <v>15531.23</v>
      </c>
      <c r="G45" s="198"/>
    </row>
    <row r="46" spans="1:7" ht="14.25" customHeight="1">
      <c r="A46" s="9" t="s">
        <v>24</v>
      </c>
      <c r="B46" s="197" t="s">
        <v>260</v>
      </c>
      <c r="C46" s="197"/>
      <c r="D46" s="197"/>
      <c r="E46" s="197"/>
      <c r="F46" s="198">
        <v>5407.47</v>
      </c>
      <c r="G46" s="198"/>
    </row>
    <row r="47" spans="1:7" ht="14.25" customHeight="1">
      <c r="A47" s="9" t="s">
        <v>118</v>
      </c>
      <c r="B47" s="178" t="s">
        <v>393</v>
      </c>
      <c r="C47" s="179"/>
      <c r="D47" s="179"/>
      <c r="E47" s="180"/>
      <c r="F47" s="192">
        <v>880</v>
      </c>
      <c r="G47" s="193"/>
    </row>
    <row r="48" spans="1:7" ht="12.75" customHeight="1">
      <c r="A48" s="9" t="s">
        <v>118</v>
      </c>
      <c r="B48" s="197" t="s">
        <v>156</v>
      </c>
      <c r="C48" s="197"/>
      <c r="D48" s="197"/>
      <c r="E48" s="197"/>
      <c r="F48" s="198">
        <f>E26*6%</f>
        <v>3556.2234</v>
      </c>
      <c r="G48" s="198"/>
    </row>
    <row r="49" spans="1:7" ht="12.75" customHeight="1">
      <c r="A49" s="50"/>
      <c r="B49" s="84"/>
      <c r="C49" s="84"/>
      <c r="D49" s="84"/>
      <c r="E49" s="84"/>
      <c r="F49" s="85"/>
      <c r="G49" s="85"/>
    </row>
    <row r="50" s="3" customFormat="1" ht="6.75" customHeight="1"/>
    <row r="51" spans="1:6" s="3" customFormat="1" ht="15">
      <c r="A51" s="3" t="s">
        <v>55</v>
      </c>
      <c r="C51" s="3" t="s">
        <v>49</v>
      </c>
      <c r="F51" s="3" t="s">
        <v>103</v>
      </c>
    </row>
    <row r="52" s="3" customFormat="1" ht="9" customHeight="1"/>
    <row r="53" s="3" customFormat="1" ht="13.5" customHeight="1">
      <c r="F53" s="4" t="s">
        <v>215</v>
      </c>
    </row>
    <row r="54" s="3" customFormat="1" ht="13.5" customHeight="1">
      <c r="A54" s="3" t="s">
        <v>50</v>
      </c>
    </row>
    <row r="55" spans="3:7" s="3" customFormat="1" ht="15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28">
    <mergeCell ref="A38:I38"/>
    <mergeCell ref="B40:E40"/>
    <mergeCell ref="B47:E47"/>
    <mergeCell ref="F47:G47"/>
    <mergeCell ref="A34:C34"/>
    <mergeCell ref="A12:I12"/>
    <mergeCell ref="A13:C13"/>
    <mergeCell ref="F46:G46"/>
    <mergeCell ref="B43:E43"/>
    <mergeCell ref="F43:G43"/>
    <mergeCell ref="F45:G45"/>
    <mergeCell ref="B44:E44"/>
    <mergeCell ref="F40:G40"/>
    <mergeCell ref="B46:E46"/>
    <mergeCell ref="F44:G44"/>
    <mergeCell ref="A1:I1"/>
    <mergeCell ref="A2:I2"/>
    <mergeCell ref="A5:I5"/>
    <mergeCell ref="A10:I10"/>
    <mergeCell ref="A3:K3"/>
    <mergeCell ref="A11:I11"/>
    <mergeCell ref="B48:E48"/>
    <mergeCell ref="F48:G48"/>
    <mergeCell ref="B41:E41"/>
    <mergeCell ref="F41:G41"/>
    <mergeCell ref="B42:E42"/>
    <mergeCell ref="F42:G42"/>
    <mergeCell ref="B45:E45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2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126</v>
      </c>
    </row>
    <row r="8" spans="1:6" s="3" customFormat="1" ht="15">
      <c r="A8" s="3" t="s">
        <v>3</v>
      </c>
      <c r="F8" s="4" t="s">
        <v>127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18622.39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-195.19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5">
        <f>SUM(C19:C22)</f>
        <v>7.970000000000001</v>
      </c>
      <c r="D18" s="76">
        <v>136574.28</v>
      </c>
      <c r="E18" s="76">
        <v>138269.94</v>
      </c>
      <c r="F18" s="76">
        <f aca="true" t="shared" si="0" ref="F18:F24">D18</f>
        <v>136574.28</v>
      </c>
      <c r="G18" s="77">
        <f aca="true" t="shared" si="1" ref="G18:G27">E18-D18</f>
        <v>1695.6600000000035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5">
        <v>2.62</v>
      </c>
      <c r="D19" s="76">
        <f>D18*I19</f>
        <v>44896.43834378922</v>
      </c>
      <c r="E19" s="76">
        <f>E18*I19</f>
        <v>45453.857314930996</v>
      </c>
      <c r="F19" s="76">
        <f t="shared" si="0"/>
        <v>44896.43834378922</v>
      </c>
      <c r="G19" s="77">
        <f t="shared" si="1"/>
        <v>557.4189711417785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5">
        <v>1.33</v>
      </c>
      <c r="D20" s="76">
        <f>D18*I20</f>
        <v>22790.94007528231</v>
      </c>
      <c r="E20" s="76">
        <f>E18*I20</f>
        <v>23073.90466750314</v>
      </c>
      <c r="F20" s="76">
        <f t="shared" si="0"/>
        <v>22790.94007528231</v>
      </c>
      <c r="G20" s="77">
        <f t="shared" si="1"/>
        <v>282.9645922208292</v>
      </c>
      <c r="H20" s="32">
        <v>1.33</v>
      </c>
      <c r="I20" s="15">
        <f>H20/H18</f>
        <v>0.1668757841907152</v>
      </c>
    </row>
    <row r="21" spans="1:9" s="3" customFormat="1" ht="17.25" customHeight="1">
      <c r="A21" s="8" t="s">
        <v>20</v>
      </c>
      <c r="B21" s="9" t="s">
        <v>21</v>
      </c>
      <c r="C21" s="75">
        <v>1.63</v>
      </c>
      <c r="D21" s="76">
        <f>D18*I21</f>
        <v>27931.753626097863</v>
      </c>
      <c r="E21" s="76">
        <f>E18*I21</f>
        <v>28278.544818067752</v>
      </c>
      <c r="F21" s="76">
        <f t="shared" si="0"/>
        <v>27931.753626097863</v>
      </c>
      <c r="G21" s="77">
        <f t="shared" si="1"/>
        <v>346.79119196988904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5">
        <v>2.39</v>
      </c>
      <c r="D22" s="76">
        <f>D18*I22</f>
        <v>40955.147954830616</v>
      </c>
      <c r="E22" s="76">
        <f>E18*I22</f>
        <v>41463.63319949812</v>
      </c>
      <c r="F22" s="76">
        <f t="shared" si="0"/>
        <v>40955.147954830616</v>
      </c>
      <c r="G22" s="77">
        <f t="shared" si="1"/>
        <v>508.4852446675068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5">
        <v>0</v>
      </c>
      <c r="D23" s="77"/>
      <c r="E23" s="77"/>
      <c r="F23" s="76">
        <f t="shared" si="0"/>
        <v>0</v>
      </c>
      <c r="G23" s="77">
        <f t="shared" si="1"/>
        <v>0</v>
      </c>
    </row>
    <row r="24" spans="1:7" ht="13.5" customHeight="1">
      <c r="A24" s="9" t="s">
        <v>27</v>
      </c>
      <c r="B24" s="9" t="s">
        <v>28</v>
      </c>
      <c r="C24" s="75">
        <v>2.98</v>
      </c>
      <c r="D24" s="77">
        <v>51065.16</v>
      </c>
      <c r="E24" s="77">
        <v>51992.47</v>
      </c>
      <c r="F24" s="77">
        <f t="shared" si="0"/>
        <v>51065.16</v>
      </c>
      <c r="G24" s="77">
        <f t="shared" si="1"/>
        <v>927.3099999999977</v>
      </c>
    </row>
    <row r="25" spans="1:7" ht="15.75" customHeight="1">
      <c r="A25" s="9" t="s">
        <v>29</v>
      </c>
      <c r="B25" s="9" t="s">
        <v>30</v>
      </c>
      <c r="C25" s="75">
        <v>0</v>
      </c>
      <c r="D25" s="77"/>
      <c r="E25" s="77"/>
      <c r="F25" s="77">
        <v>0</v>
      </c>
      <c r="G25" s="77">
        <f t="shared" si="1"/>
        <v>0</v>
      </c>
    </row>
    <row r="26" spans="1:7" ht="15">
      <c r="A26" s="9" t="s">
        <v>31</v>
      </c>
      <c r="B26" s="28" t="s">
        <v>133</v>
      </c>
      <c r="C26" s="75">
        <v>1.82</v>
      </c>
      <c r="D26" s="77">
        <v>31187.64</v>
      </c>
      <c r="E26" s="77">
        <v>31717.88</v>
      </c>
      <c r="F26" s="87">
        <f>F40</f>
        <v>41966.6428</v>
      </c>
      <c r="G26" s="77">
        <f t="shared" si="1"/>
        <v>530.2400000000016</v>
      </c>
    </row>
    <row r="27" spans="1:7" ht="29.25" customHeight="1">
      <c r="A27" s="9" t="s">
        <v>33</v>
      </c>
      <c r="B27" s="9" t="s">
        <v>34</v>
      </c>
      <c r="C27" s="86">
        <v>0</v>
      </c>
      <c r="D27" s="77">
        <v>0</v>
      </c>
      <c r="E27" s="77">
        <v>47.16</v>
      </c>
      <c r="F27" s="87">
        <v>0</v>
      </c>
      <c r="G27" s="77">
        <f t="shared" si="1"/>
        <v>47.16</v>
      </c>
    </row>
    <row r="28" spans="1:7" ht="30.75" customHeight="1">
      <c r="A28" s="9" t="s">
        <v>35</v>
      </c>
      <c r="B28" s="9" t="s">
        <v>36</v>
      </c>
      <c r="C28" s="75">
        <f>SUM(C29:C32)</f>
        <v>2125.56</v>
      </c>
      <c r="D28" s="77">
        <f>SUM(D29:D32)</f>
        <v>793466.48</v>
      </c>
      <c r="E28" s="77">
        <f>SUM(E29:E32)</f>
        <v>804209.9</v>
      </c>
      <c r="F28" s="77">
        <f>SUM(F29:F32)</f>
        <v>793466.48</v>
      </c>
      <c r="G28" s="77">
        <f>SUM(G29:G32)</f>
        <v>10743.420000000006</v>
      </c>
    </row>
    <row r="29" spans="1:7" ht="15">
      <c r="A29" s="9" t="s">
        <v>37</v>
      </c>
      <c r="B29" s="9" t="s">
        <v>107</v>
      </c>
      <c r="C29" s="75">
        <v>4.23</v>
      </c>
      <c r="D29" s="77">
        <v>0</v>
      </c>
      <c r="E29" s="77">
        <v>2.68</v>
      </c>
      <c r="F29" s="77">
        <v>0</v>
      </c>
      <c r="G29" s="77">
        <f>E29-D29</f>
        <v>2.68</v>
      </c>
    </row>
    <row r="30" spans="1:7" ht="30">
      <c r="A30" s="9" t="s">
        <v>39</v>
      </c>
      <c r="B30" s="9" t="s">
        <v>184</v>
      </c>
      <c r="C30" s="75">
        <v>42.36</v>
      </c>
      <c r="D30" s="77">
        <v>99624.33</v>
      </c>
      <c r="E30" s="77">
        <v>102042.31</v>
      </c>
      <c r="F30" s="77">
        <f>D30</f>
        <v>99624.33</v>
      </c>
      <c r="G30" s="77">
        <f>E30-D30</f>
        <v>2417.979999999996</v>
      </c>
    </row>
    <row r="31" spans="1:7" ht="30">
      <c r="A31" s="9" t="s">
        <v>42</v>
      </c>
      <c r="B31" s="9" t="s">
        <v>189</v>
      </c>
      <c r="C31" s="163">
        <v>164.51</v>
      </c>
      <c r="D31" s="77">
        <v>189599.73</v>
      </c>
      <c r="E31" s="77">
        <v>193363.42</v>
      </c>
      <c r="F31" s="77">
        <f>D31</f>
        <v>189599.73</v>
      </c>
      <c r="G31" s="77">
        <f>E31-D31</f>
        <v>3763.6900000000023</v>
      </c>
    </row>
    <row r="32" spans="1:7" ht="15" customHeight="1">
      <c r="A32" s="9" t="s">
        <v>41</v>
      </c>
      <c r="B32" s="9" t="s">
        <v>43</v>
      </c>
      <c r="C32" s="75">
        <v>1914.46</v>
      </c>
      <c r="D32" s="77">
        <v>504242.42</v>
      </c>
      <c r="E32" s="77">
        <v>508801.49</v>
      </c>
      <c r="F32" s="77">
        <f>D32</f>
        <v>504242.42</v>
      </c>
      <c r="G32" s="77">
        <f>E32-D32</f>
        <v>4559.070000000007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4678.599999999977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-148.03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SUM(F41:L45)</f>
        <v>41966.6428</v>
      </c>
      <c r="G40" s="219"/>
    </row>
    <row r="41" spans="1:7" ht="13.5" customHeight="1">
      <c r="A41" s="9" t="s">
        <v>16</v>
      </c>
      <c r="B41" s="197" t="s">
        <v>325</v>
      </c>
      <c r="C41" s="197"/>
      <c r="D41" s="197"/>
      <c r="E41" s="197"/>
      <c r="F41" s="198">
        <v>26417.82</v>
      </c>
      <c r="G41" s="198"/>
    </row>
    <row r="42" spans="1:7" ht="13.5" customHeight="1">
      <c r="A42" s="9" t="s">
        <v>18</v>
      </c>
      <c r="B42" s="178" t="s">
        <v>326</v>
      </c>
      <c r="C42" s="179"/>
      <c r="D42" s="179"/>
      <c r="E42" s="180"/>
      <c r="F42" s="192">
        <v>12930.75</v>
      </c>
      <c r="G42" s="193"/>
    </row>
    <row r="43" spans="1:7" ht="13.5" customHeight="1">
      <c r="A43" s="9" t="s">
        <v>20</v>
      </c>
      <c r="B43" s="178" t="s">
        <v>254</v>
      </c>
      <c r="C43" s="179"/>
      <c r="D43" s="179"/>
      <c r="E43" s="180"/>
      <c r="F43" s="192">
        <v>275</v>
      </c>
      <c r="G43" s="193"/>
    </row>
    <row r="44" spans="1:7" ht="13.5" customHeight="1">
      <c r="A44" s="9" t="s">
        <v>22</v>
      </c>
      <c r="B44" s="92" t="s">
        <v>393</v>
      </c>
      <c r="C44" s="93"/>
      <c r="D44" s="93"/>
      <c r="E44" s="94"/>
      <c r="F44" s="192">
        <v>440</v>
      </c>
      <c r="G44" s="193"/>
    </row>
    <row r="45" spans="1:7" ht="13.5" customHeight="1">
      <c r="A45" s="9" t="s">
        <v>24</v>
      </c>
      <c r="B45" s="197" t="s">
        <v>156</v>
      </c>
      <c r="C45" s="197"/>
      <c r="D45" s="197"/>
      <c r="E45" s="197"/>
      <c r="F45" s="198">
        <f>E26*6%</f>
        <v>1903.0728</v>
      </c>
      <c r="G45" s="198"/>
    </row>
    <row r="46" spans="1:7" ht="13.5" customHeight="1">
      <c r="A46" s="50"/>
      <c r="B46" s="84"/>
      <c r="C46" s="84"/>
      <c r="D46" s="84"/>
      <c r="E46" s="84"/>
      <c r="F46" s="85"/>
      <c r="G46" s="85"/>
    </row>
    <row r="47" spans="1:7" ht="13.5" customHeight="1">
      <c r="A47" s="50"/>
      <c r="B47" s="84"/>
      <c r="C47" s="84"/>
      <c r="D47" s="84"/>
      <c r="E47" s="84"/>
      <c r="F47" s="85"/>
      <c r="G47" s="85"/>
    </row>
    <row r="48" spans="1:7" ht="13.5" customHeight="1">
      <c r="A48" s="50"/>
      <c r="B48" s="84"/>
      <c r="C48" s="84"/>
      <c r="D48" s="84"/>
      <c r="E48" s="84"/>
      <c r="F48" s="85"/>
      <c r="G48" s="85"/>
    </row>
    <row r="49" s="3" customFormat="1" ht="6" customHeight="1"/>
    <row r="50" spans="1:6" s="3" customFormat="1" ht="15">
      <c r="A50" s="3" t="s">
        <v>55</v>
      </c>
      <c r="C50" s="3" t="s">
        <v>49</v>
      </c>
      <c r="F50" s="3" t="s">
        <v>103</v>
      </c>
    </row>
    <row r="51" s="3" customFormat="1" ht="12.75" customHeight="1">
      <c r="F51" s="4" t="s">
        <v>215</v>
      </c>
    </row>
    <row r="52" s="3" customFormat="1" ht="15">
      <c r="A52" s="3" t="s">
        <v>50</v>
      </c>
    </row>
    <row r="53" spans="3:7" s="3" customFormat="1" ht="15">
      <c r="C53" s="14" t="s">
        <v>51</v>
      </c>
      <c r="E53" s="14"/>
      <c r="F53" s="14"/>
      <c r="G53" s="14"/>
    </row>
    <row r="54" s="3" customFormat="1" ht="15"/>
    <row r="55" s="3" customFormat="1" ht="15"/>
  </sheetData>
  <sheetProtection/>
  <mergeCells count="23">
    <mergeCell ref="A3:K3"/>
    <mergeCell ref="A1:I1"/>
    <mergeCell ref="A2:I2"/>
    <mergeCell ref="A5:I5"/>
    <mergeCell ref="A10:I10"/>
    <mergeCell ref="A12:I12"/>
    <mergeCell ref="A11:I11"/>
    <mergeCell ref="F43:G43"/>
    <mergeCell ref="B42:E42"/>
    <mergeCell ref="F42:G42"/>
    <mergeCell ref="F44:G44"/>
    <mergeCell ref="A34:C34"/>
    <mergeCell ref="A37:I37"/>
    <mergeCell ref="B39:E39"/>
    <mergeCell ref="F39:G39"/>
    <mergeCell ref="A13:C13"/>
    <mergeCell ref="B40:E40"/>
    <mergeCell ref="F40:G40"/>
    <mergeCell ref="B45:E45"/>
    <mergeCell ref="F45:G45"/>
    <mergeCell ref="B41:E41"/>
    <mergeCell ref="F41:G41"/>
    <mergeCell ref="B43:E43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281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143</v>
      </c>
    </row>
    <row r="8" spans="1:6" s="3" customFormat="1" ht="15">
      <c r="A8" s="3" t="s">
        <v>3</v>
      </c>
      <c r="F8" s="4" t="s">
        <v>144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70755.57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13128.48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5">
        <f>SUM(C19:C22)</f>
        <v>7.970000000000001</v>
      </c>
      <c r="D18" s="76">
        <v>364003.12</v>
      </c>
      <c r="E18" s="76">
        <v>366755.25</v>
      </c>
      <c r="F18" s="76">
        <f aca="true" t="shared" si="0" ref="F18:F25">D18</f>
        <v>364003.12</v>
      </c>
      <c r="G18" s="77">
        <f aca="true" t="shared" si="1" ref="G18:G27">E18-D18</f>
        <v>2752.1300000000047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5">
        <v>2.62</v>
      </c>
      <c r="D19" s="76">
        <f>D18*I19</f>
        <v>119659.74584692599</v>
      </c>
      <c r="E19" s="76">
        <f>E18*I19</f>
        <v>120564.46110414054</v>
      </c>
      <c r="F19" s="76">
        <f t="shared" si="0"/>
        <v>119659.74584692599</v>
      </c>
      <c r="G19" s="77">
        <f t="shared" si="1"/>
        <v>904.7152572145569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5">
        <v>1.33</v>
      </c>
      <c r="D20" s="76">
        <f>D18*I20</f>
        <v>60743.306097867004</v>
      </c>
      <c r="E20" s="76">
        <f>E18*I20</f>
        <v>61202.5699498118</v>
      </c>
      <c r="F20" s="76">
        <f t="shared" si="0"/>
        <v>60743.306097867004</v>
      </c>
      <c r="G20" s="77">
        <f t="shared" si="1"/>
        <v>459.2638519447937</v>
      </c>
      <c r="H20" s="32">
        <v>1.33</v>
      </c>
      <c r="I20" s="15">
        <f>H20/H18</f>
        <v>0.1668757841907152</v>
      </c>
    </row>
    <row r="21" spans="1:9" s="3" customFormat="1" ht="17.25" customHeight="1">
      <c r="A21" s="8" t="s">
        <v>20</v>
      </c>
      <c r="B21" s="9" t="s">
        <v>21</v>
      </c>
      <c r="C21" s="75">
        <v>1.63</v>
      </c>
      <c r="D21" s="76">
        <f>D18*I21</f>
        <v>74444.80371392722</v>
      </c>
      <c r="E21" s="76">
        <f>E18*I21</f>
        <v>75007.66091593474</v>
      </c>
      <c r="F21" s="76">
        <f t="shared" si="0"/>
        <v>74444.80371392722</v>
      </c>
      <c r="G21" s="77">
        <f t="shared" si="1"/>
        <v>562.8572020075226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5">
        <v>2.39</v>
      </c>
      <c r="D22" s="76">
        <f>D18*I22</f>
        <v>109155.2643412798</v>
      </c>
      <c r="E22" s="76">
        <f>E18*I22</f>
        <v>109980.55803011294</v>
      </c>
      <c r="F22" s="76">
        <f t="shared" si="0"/>
        <v>109155.2643412798</v>
      </c>
      <c r="G22" s="77">
        <f t="shared" si="1"/>
        <v>825.2936888331315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5">
        <v>3.15</v>
      </c>
      <c r="D23" s="77">
        <v>142911.63</v>
      </c>
      <c r="E23" s="77">
        <v>143612.13</v>
      </c>
      <c r="F23" s="76">
        <f t="shared" si="0"/>
        <v>142911.63</v>
      </c>
      <c r="G23" s="77">
        <f t="shared" si="1"/>
        <v>700.5</v>
      </c>
    </row>
    <row r="24" spans="1:7" ht="13.5" customHeight="1">
      <c r="A24" s="9" t="s">
        <v>27</v>
      </c>
      <c r="B24" s="9" t="s">
        <v>28</v>
      </c>
      <c r="C24" s="75">
        <v>2.98</v>
      </c>
      <c r="D24" s="77">
        <v>136101.48</v>
      </c>
      <c r="E24" s="77">
        <v>137705.27</v>
      </c>
      <c r="F24" s="77">
        <f t="shared" si="0"/>
        <v>136101.48</v>
      </c>
      <c r="G24" s="77">
        <f t="shared" si="1"/>
        <v>1603.789999999979</v>
      </c>
    </row>
    <row r="25" spans="1:7" ht="15.75" customHeight="1">
      <c r="A25" s="9" t="s">
        <v>29</v>
      </c>
      <c r="B25" s="9" t="s">
        <v>30</v>
      </c>
      <c r="C25" s="75">
        <v>0.92</v>
      </c>
      <c r="D25" s="77">
        <v>42017.76</v>
      </c>
      <c r="E25" s="77">
        <v>42101.23</v>
      </c>
      <c r="F25" s="77">
        <f t="shared" si="0"/>
        <v>42017.76</v>
      </c>
      <c r="G25" s="77">
        <f t="shared" si="1"/>
        <v>83.47000000000116</v>
      </c>
    </row>
    <row r="26" spans="1:7" ht="15">
      <c r="A26" s="9" t="s">
        <v>31</v>
      </c>
      <c r="B26" s="28" t="s">
        <v>133</v>
      </c>
      <c r="C26" s="75">
        <v>1.82</v>
      </c>
      <c r="D26" s="77">
        <v>83122.2</v>
      </c>
      <c r="E26" s="77">
        <v>83950.58</v>
      </c>
      <c r="F26" s="87">
        <f>F40</f>
        <v>49742.304800000005</v>
      </c>
      <c r="G26" s="77">
        <f t="shared" si="1"/>
        <v>828.3800000000047</v>
      </c>
    </row>
    <row r="27" spans="1:7" ht="29.25" customHeight="1">
      <c r="A27" s="9" t="s">
        <v>33</v>
      </c>
      <c r="B27" s="9" t="s">
        <v>34</v>
      </c>
      <c r="C27" s="86">
        <v>0</v>
      </c>
      <c r="D27" s="77">
        <v>-66.68</v>
      </c>
      <c r="E27" s="77">
        <v>453.54</v>
      </c>
      <c r="F27" s="87">
        <v>0</v>
      </c>
      <c r="G27" s="77">
        <f t="shared" si="1"/>
        <v>520.22</v>
      </c>
    </row>
    <row r="28" spans="1:7" ht="30.75" customHeight="1">
      <c r="A28" s="9" t="s">
        <v>35</v>
      </c>
      <c r="B28" s="9" t="s">
        <v>36</v>
      </c>
      <c r="C28" s="75">
        <f>SUM(C29:C32)</f>
        <v>2125.56</v>
      </c>
      <c r="D28" s="77">
        <f>SUM(D29:D32)</f>
        <v>2072043.4000000001</v>
      </c>
      <c r="E28" s="77">
        <f>SUM(E29:E32)</f>
        <v>2076526.55</v>
      </c>
      <c r="F28" s="77">
        <f>SUM(F29:F32)</f>
        <v>2077673.44</v>
      </c>
      <c r="G28" s="77">
        <f>SUM(G29:G32)</f>
        <v>4483.1499999999605</v>
      </c>
    </row>
    <row r="29" spans="1:7" ht="15">
      <c r="A29" s="9" t="s">
        <v>37</v>
      </c>
      <c r="B29" s="9" t="s">
        <v>107</v>
      </c>
      <c r="C29" s="75">
        <v>4.23</v>
      </c>
      <c r="D29" s="77">
        <v>0</v>
      </c>
      <c r="E29" s="77">
        <v>109.88</v>
      </c>
      <c r="F29" s="77">
        <v>5630.04</v>
      </c>
      <c r="G29" s="77">
        <f>E29-D29</f>
        <v>109.88</v>
      </c>
    </row>
    <row r="30" spans="1:7" ht="30">
      <c r="A30" s="9" t="s">
        <v>39</v>
      </c>
      <c r="B30" s="9" t="s">
        <v>184</v>
      </c>
      <c r="C30" s="75">
        <v>42.36</v>
      </c>
      <c r="D30" s="77">
        <v>274564.77</v>
      </c>
      <c r="E30" s="77">
        <v>277264.52</v>
      </c>
      <c r="F30" s="77">
        <f>D30</f>
        <v>274564.77</v>
      </c>
      <c r="G30" s="77">
        <f>E30-D30</f>
        <v>2699.75</v>
      </c>
    </row>
    <row r="31" spans="1:7" ht="30">
      <c r="A31" s="9" t="s">
        <v>42</v>
      </c>
      <c r="B31" s="9" t="s">
        <v>189</v>
      </c>
      <c r="C31" s="75">
        <v>164.51</v>
      </c>
      <c r="D31" s="77">
        <v>454784.29</v>
      </c>
      <c r="E31" s="77">
        <v>458948.65</v>
      </c>
      <c r="F31" s="77">
        <f>D31</f>
        <v>454784.29</v>
      </c>
      <c r="G31" s="77">
        <f>E31-D31</f>
        <v>4164.360000000044</v>
      </c>
    </row>
    <row r="32" spans="1:7" ht="15" customHeight="1">
      <c r="A32" s="9" t="s">
        <v>41</v>
      </c>
      <c r="B32" s="9" t="s">
        <v>43</v>
      </c>
      <c r="C32" s="75">
        <v>1914.46</v>
      </c>
      <c r="D32" s="77">
        <v>1342694.34</v>
      </c>
      <c r="E32" s="77">
        <v>1340203.5</v>
      </c>
      <c r="F32" s="77">
        <f>D32</f>
        <v>1342694.34</v>
      </c>
      <c r="G32" s="77">
        <f>E32-D32</f>
        <v>-2490.840000000084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59783.929999999935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G15-F27+E27</f>
        <v>13582.02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SUM(F41:L49)</f>
        <v>49742.304800000005</v>
      </c>
      <c r="G40" s="219"/>
    </row>
    <row r="41" spans="1:7" ht="13.5" customHeight="1">
      <c r="A41" s="9" t="s">
        <v>16</v>
      </c>
      <c r="B41" s="197" t="s">
        <v>258</v>
      </c>
      <c r="C41" s="197"/>
      <c r="D41" s="197"/>
      <c r="E41" s="197"/>
      <c r="F41" s="198">
        <v>12149.03</v>
      </c>
      <c r="G41" s="198"/>
    </row>
    <row r="42" spans="1:7" ht="13.5" customHeight="1">
      <c r="A42" s="9" t="s">
        <v>18</v>
      </c>
      <c r="B42" s="197" t="s">
        <v>327</v>
      </c>
      <c r="C42" s="197"/>
      <c r="D42" s="197"/>
      <c r="E42" s="197"/>
      <c r="F42" s="198">
        <v>8005.25</v>
      </c>
      <c r="G42" s="198"/>
    </row>
    <row r="43" spans="1:7" ht="13.5" customHeight="1">
      <c r="A43" s="9" t="s">
        <v>20</v>
      </c>
      <c r="B43" s="197" t="s">
        <v>279</v>
      </c>
      <c r="C43" s="197"/>
      <c r="D43" s="197"/>
      <c r="E43" s="197"/>
      <c r="F43" s="198">
        <v>4785.26</v>
      </c>
      <c r="G43" s="198"/>
    </row>
    <row r="44" spans="1:7" ht="13.5" customHeight="1">
      <c r="A44" s="9" t="s">
        <v>22</v>
      </c>
      <c r="B44" s="197" t="s">
        <v>328</v>
      </c>
      <c r="C44" s="197"/>
      <c r="D44" s="197"/>
      <c r="E44" s="197"/>
      <c r="F44" s="198">
        <v>3307.78</v>
      </c>
      <c r="G44" s="198"/>
    </row>
    <row r="45" spans="1:7" ht="13.5" customHeight="1">
      <c r="A45" s="9" t="s">
        <v>24</v>
      </c>
      <c r="B45" s="197" t="s">
        <v>329</v>
      </c>
      <c r="C45" s="197"/>
      <c r="D45" s="197"/>
      <c r="E45" s="197"/>
      <c r="F45" s="198">
        <v>8352.86</v>
      </c>
      <c r="G45" s="198"/>
    </row>
    <row r="46" spans="1:7" ht="13.5" customHeight="1">
      <c r="A46" s="9" t="s">
        <v>118</v>
      </c>
      <c r="B46" s="178" t="s">
        <v>330</v>
      </c>
      <c r="C46" s="179"/>
      <c r="D46" s="179"/>
      <c r="E46" s="180"/>
      <c r="F46" s="192">
        <v>1746.93</v>
      </c>
      <c r="G46" s="193"/>
    </row>
    <row r="47" spans="1:7" ht="13.5" customHeight="1">
      <c r="A47" s="9" t="s">
        <v>119</v>
      </c>
      <c r="B47" s="197" t="s">
        <v>331</v>
      </c>
      <c r="C47" s="197"/>
      <c r="D47" s="197"/>
      <c r="E47" s="197"/>
      <c r="F47" s="198">
        <v>5918.16</v>
      </c>
      <c r="G47" s="198"/>
    </row>
    <row r="48" spans="1:7" ht="13.5" customHeight="1">
      <c r="A48" s="9" t="s">
        <v>134</v>
      </c>
      <c r="B48" s="178" t="s">
        <v>393</v>
      </c>
      <c r="C48" s="179"/>
      <c r="D48" s="179"/>
      <c r="E48" s="180"/>
      <c r="F48" s="192">
        <v>440</v>
      </c>
      <c r="G48" s="193"/>
    </row>
    <row r="49" spans="1:7" ht="13.5" customHeight="1">
      <c r="A49" s="9" t="s">
        <v>135</v>
      </c>
      <c r="B49" s="197" t="s">
        <v>156</v>
      </c>
      <c r="C49" s="197"/>
      <c r="D49" s="197"/>
      <c r="E49" s="197"/>
      <c r="F49" s="198">
        <f>E26*6%</f>
        <v>5037.0348</v>
      </c>
      <c r="G49" s="198"/>
    </row>
    <row r="50" spans="1:7" ht="13.5" customHeight="1">
      <c r="A50" s="50"/>
      <c r="B50" s="84"/>
      <c r="C50" s="84"/>
      <c r="D50" s="84"/>
      <c r="E50" s="84"/>
      <c r="F50" s="85"/>
      <c r="G50" s="85"/>
    </row>
    <row r="51" s="3" customFormat="1" ht="15"/>
    <row r="52" spans="1:6" s="3" customFormat="1" ht="15">
      <c r="A52" s="3" t="s">
        <v>55</v>
      </c>
      <c r="C52" s="3" t="s">
        <v>49</v>
      </c>
      <c r="F52" s="3" t="s">
        <v>103</v>
      </c>
    </row>
    <row r="53" s="3" customFormat="1" ht="13.5" customHeight="1">
      <c r="F53" s="4" t="s">
        <v>215</v>
      </c>
    </row>
    <row r="54" s="3" customFormat="1" ht="15">
      <c r="A54" s="3" t="s">
        <v>50</v>
      </c>
    </row>
    <row r="55" spans="3:7" s="3" customFormat="1" ht="15">
      <c r="C55" s="14" t="s">
        <v>51</v>
      </c>
      <c r="E55" s="14"/>
      <c r="F55" s="14"/>
      <c r="G55" s="14"/>
    </row>
    <row r="56" s="3" customFormat="1" ht="15"/>
    <row r="57" s="3" customFormat="1" ht="15"/>
  </sheetData>
  <sheetProtection/>
  <mergeCells count="32">
    <mergeCell ref="B48:E48"/>
    <mergeCell ref="F48:G48"/>
    <mergeCell ref="A37:I37"/>
    <mergeCell ref="B39:E39"/>
    <mergeCell ref="F39:G39"/>
    <mergeCell ref="F41:G41"/>
    <mergeCell ref="A10:I10"/>
    <mergeCell ref="A12:I12"/>
    <mergeCell ref="A13:C13"/>
    <mergeCell ref="A34:C34"/>
    <mergeCell ref="B40:E40"/>
    <mergeCell ref="F40:G40"/>
    <mergeCell ref="B49:E49"/>
    <mergeCell ref="F49:G49"/>
    <mergeCell ref="B42:E42"/>
    <mergeCell ref="F42:G42"/>
    <mergeCell ref="B43:E43"/>
    <mergeCell ref="F43:G43"/>
    <mergeCell ref="B47:E47"/>
    <mergeCell ref="F47:G47"/>
    <mergeCell ref="B46:E46"/>
    <mergeCell ref="F46:G46"/>
    <mergeCell ref="B44:E44"/>
    <mergeCell ref="F44:G44"/>
    <mergeCell ref="B45:E45"/>
    <mergeCell ref="F45:G45"/>
    <mergeCell ref="A1:I1"/>
    <mergeCell ref="A2:I2"/>
    <mergeCell ref="A3:K3"/>
    <mergeCell ref="A5:I5"/>
    <mergeCell ref="B41:E41"/>
    <mergeCell ref="A11:I1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149</v>
      </c>
    </row>
    <row r="8" spans="1:6" s="3" customFormat="1" ht="15">
      <c r="A8" s="3" t="s">
        <v>3</v>
      </c>
      <c r="F8" s="4" t="s">
        <v>148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221062.67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407782.9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373319.5</v>
      </c>
      <c r="E18" s="71">
        <v>357792.5</v>
      </c>
      <c r="F18" s="71">
        <f aca="true" t="shared" si="0" ref="F18:F24">D18</f>
        <v>373319.5</v>
      </c>
      <c r="G18" s="72">
        <f aca="true" t="shared" si="1" ref="G18:G27">E18-D18</f>
        <v>-15527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122722.3450439147</v>
      </c>
      <c r="E19" s="71">
        <f>E18*I19</f>
        <v>117618.11166875786</v>
      </c>
      <c r="F19" s="71">
        <f t="shared" si="0"/>
        <v>122722.3450439147</v>
      </c>
      <c r="G19" s="72">
        <f t="shared" si="1"/>
        <v>-5104.233375156837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62297.9843161857</v>
      </c>
      <c r="E20" s="71">
        <f>E18*I20</f>
        <v>59706.90401505647</v>
      </c>
      <c r="F20" s="71">
        <f t="shared" si="0"/>
        <v>62297.9843161857</v>
      </c>
      <c r="G20" s="72">
        <f t="shared" si="1"/>
        <v>-2591.08030112923</v>
      </c>
      <c r="H20" s="32">
        <v>1.33</v>
      </c>
      <c r="I20" s="15">
        <f>H20/H18</f>
        <v>0.1668757841907152</v>
      </c>
    </row>
    <row r="21" spans="1:9" s="3" customFormat="1" ht="17.25" customHeight="1">
      <c r="A21" s="8" t="s">
        <v>20</v>
      </c>
      <c r="B21" s="9" t="s">
        <v>21</v>
      </c>
      <c r="C21" s="73">
        <v>1.63</v>
      </c>
      <c r="D21" s="71">
        <f>D18*I21</f>
        <v>76350.16122961104</v>
      </c>
      <c r="E21" s="71">
        <f>E18*I21</f>
        <v>73174.62672521957</v>
      </c>
      <c r="F21" s="71">
        <f t="shared" si="0"/>
        <v>76350.16122961104</v>
      </c>
      <c r="G21" s="72">
        <f t="shared" si="1"/>
        <v>-3175.5345043914713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111949.00941028859</v>
      </c>
      <c r="E22" s="71">
        <f>E18*I22</f>
        <v>107292.85759096613</v>
      </c>
      <c r="F22" s="71">
        <f t="shared" si="0"/>
        <v>111949.00941028859</v>
      </c>
      <c r="G22" s="72">
        <f t="shared" si="1"/>
        <v>-4656.151819322462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1">
        <f t="shared" si="0"/>
        <v>0</v>
      </c>
      <c r="G23" s="72">
        <f t="shared" si="1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139580.59</v>
      </c>
      <c r="E24" s="72">
        <v>133788.2</v>
      </c>
      <c r="F24" s="72">
        <f t="shared" si="0"/>
        <v>139580.59</v>
      </c>
      <c r="G24" s="72">
        <f t="shared" si="1"/>
        <v>-5792.389999999985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85248.46</v>
      </c>
      <c r="E26" s="72">
        <v>81705.62</v>
      </c>
      <c r="F26" s="81">
        <f>F40</f>
        <v>28040.9772</v>
      </c>
      <c r="G26" s="72">
        <f t="shared" si="1"/>
        <v>-3542.840000000011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-24.75</v>
      </c>
      <c r="E27" s="72">
        <v>0</v>
      </c>
      <c r="F27" s="81">
        <v>0</v>
      </c>
      <c r="G27" s="72">
        <f t="shared" si="1"/>
        <v>24.75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2091169.2000000002</v>
      </c>
      <c r="E28" s="72">
        <f>SUM(E29:E32)</f>
        <v>1964101.26</v>
      </c>
      <c r="F28" s="72">
        <f>SUM(F29:F32)</f>
        <v>2091174.55</v>
      </c>
      <c r="G28" s="72">
        <f>SUM(G29:G32)</f>
        <v>-127067.94000000003</v>
      </c>
    </row>
    <row r="29" spans="1:7" ht="15">
      <c r="A29" s="9" t="s">
        <v>37</v>
      </c>
      <c r="B29" s="9" t="s">
        <v>107</v>
      </c>
      <c r="C29" s="73">
        <v>4.23</v>
      </c>
      <c r="D29" s="72">
        <v>-5.35</v>
      </c>
      <c r="E29" s="72">
        <v>0</v>
      </c>
      <c r="F29" s="72">
        <v>0</v>
      </c>
      <c r="G29" s="72">
        <f>E29-D29</f>
        <v>5.35</v>
      </c>
    </row>
    <row r="30" spans="1:7" ht="30">
      <c r="A30" s="9" t="s">
        <v>39</v>
      </c>
      <c r="B30" s="9" t="s">
        <v>184</v>
      </c>
      <c r="C30" s="73">
        <v>42.36</v>
      </c>
      <c r="D30" s="72">
        <v>257078.76</v>
      </c>
      <c r="E30" s="72">
        <v>245014.82</v>
      </c>
      <c r="F30" s="72">
        <f>D30</f>
        <v>257078.76</v>
      </c>
      <c r="G30" s="72">
        <f>E30-D30</f>
        <v>-12063.940000000002</v>
      </c>
    </row>
    <row r="31" spans="1:7" ht="30">
      <c r="A31" s="9" t="s">
        <v>42</v>
      </c>
      <c r="B31" s="9" t="s">
        <v>189</v>
      </c>
      <c r="C31" s="73">
        <v>164.51</v>
      </c>
      <c r="D31" s="72">
        <v>455783.47</v>
      </c>
      <c r="E31" s="72">
        <v>412545.16</v>
      </c>
      <c r="F31" s="72">
        <f>D31</f>
        <v>455783.47</v>
      </c>
      <c r="G31" s="72">
        <f>E31-D31</f>
        <v>-43238.31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1378312.32</v>
      </c>
      <c r="E32" s="72">
        <v>1306541.28</v>
      </c>
      <c r="F32" s="72">
        <f>D32</f>
        <v>1378312.32</v>
      </c>
      <c r="G32" s="72">
        <f>E32-D32</f>
        <v>-71771.04000000004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372968.0899999996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407782.9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SUM(F41:G47)</f>
        <v>28040.9772</v>
      </c>
      <c r="G40" s="219"/>
    </row>
    <row r="41" spans="1:7" ht="13.5" customHeight="1">
      <c r="A41" s="9" t="s">
        <v>16</v>
      </c>
      <c r="B41" s="197" t="s">
        <v>186</v>
      </c>
      <c r="C41" s="197"/>
      <c r="D41" s="197"/>
      <c r="E41" s="197"/>
      <c r="F41" s="198">
        <v>5862.8</v>
      </c>
      <c r="G41" s="198"/>
    </row>
    <row r="42" spans="1:7" ht="13.5" customHeight="1">
      <c r="A42" s="9" t="s">
        <v>18</v>
      </c>
      <c r="B42" s="197" t="s">
        <v>181</v>
      </c>
      <c r="C42" s="197"/>
      <c r="D42" s="197"/>
      <c r="E42" s="197"/>
      <c r="F42" s="198">
        <v>7897.4</v>
      </c>
      <c r="G42" s="198"/>
    </row>
    <row r="43" spans="1:7" ht="13.5" customHeight="1">
      <c r="A43" s="9" t="s">
        <v>20</v>
      </c>
      <c r="B43" s="197" t="s">
        <v>332</v>
      </c>
      <c r="C43" s="197"/>
      <c r="D43" s="197"/>
      <c r="E43" s="197"/>
      <c r="F43" s="198">
        <v>4010.35</v>
      </c>
      <c r="G43" s="198"/>
    </row>
    <row r="44" spans="1:7" ht="13.5" customHeight="1">
      <c r="A44" s="9" t="s">
        <v>22</v>
      </c>
      <c r="B44" s="197" t="s">
        <v>333</v>
      </c>
      <c r="C44" s="197"/>
      <c r="D44" s="197"/>
      <c r="E44" s="197"/>
      <c r="F44" s="198">
        <v>3314.18</v>
      </c>
      <c r="G44" s="198"/>
    </row>
    <row r="45" spans="1:7" ht="13.5" customHeight="1">
      <c r="A45" s="9" t="s">
        <v>24</v>
      </c>
      <c r="B45" s="197" t="s">
        <v>334</v>
      </c>
      <c r="C45" s="197"/>
      <c r="D45" s="197"/>
      <c r="E45" s="197"/>
      <c r="F45" s="198">
        <v>1768.91</v>
      </c>
      <c r="G45" s="198"/>
    </row>
    <row r="46" spans="1:7" ht="13.5" customHeight="1">
      <c r="A46" s="9" t="s">
        <v>118</v>
      </c>
      <c r="B46" s="197" t="s">
        <v>254</v>
      </c>
      <c r="C46" s="197"/>
      <c r="D46" s="197"/>
      <c r="E46" s="197"/>
      <c r="F46" s="198">
        <v>285</v>
      </c>
      <c r="G46" s="198"/>
    </row>
    <row r="47" spans="1:7" ht="13.5" customHeight="1">
      <c r="A47" s="9" t="s">
        <v>119</v>
      </c>
      <c r="B47" s="197" t="s">
        <v>156</v>
      </c>
      <c r="C47" s="197"/>
      <c r="D47" s="197"/>
      <c r="E47" s="197"/>
      <c r="F47" s="198">
        <f>E26*6%</f>
        <v>4902.3372</v>
      </c>
      <c r="G47" s="198"/>
    </row>
    <row r="48" s="3" customFormat="1" ht="15"/>
    <row r="49" spans="1:6" s="3" customFormat="1" ht="15">
      <c r="A49" s="3" t="s">
        <v>55</v>
      </c>
      <c r="C49" s="3" t="s">
        <v>49</v>
      </c>
      <c r="F49" s="3" t="s">
        <v>103</v>
      </c>
    </row>
    <row r="50" s="3" customFormat="1" ht="13.5" customHeight="1">
      <c r="F50" s="4" t="s">
        <v>215</v>
      </c>
    </row>
    <row r="51" s="3" customFormat="1" ht="15">
      <c r="A51" s="3" t="s">
        <v>50</v>
      </c>
    </row>
    <row r="52" spans="3:7" s="3" customFormat="1" ht="15">
      <c r="C52" s="14" t="s">
        <v>51</v>
      </c>
      <c r="E52" s="14"/>
      <c r="F52" s="14"/>
      <c r="G52" s="14"/>
    </row>
    <row r="53" s="3" customFormat="1" ht="15"/>
    <row r="54" s="3" customFormat="1" ht="15"/>
  </sheetData>
  <sheetProtection/>
  <mergeCells count="28">
    <mergeCell ref="A12:I12"/>
    <mergeCell ref="A13:C13"/>
    <mergeCell ref="A34:C34"/>
    <mergeCell ref="A37:I37"/>
    <mergeCell ref="B43:E43"/>
    <mergeCell ref="F43:G43"/>
    <mergeCell ref="B39:E39"/>
    <mergeCell ref="F39:G39"/>
    <mergeCell ref="F41:G41"/>
    <mergeCell ref="B42:E42"/>
    <mergeCell ref="A11:I11"/>
    <mergeCell ref="A1:I1"/>
    <mergeCell ref="A2:I2"/>
    <mergeCell ref="A3:K3"/>
    <mergeCell ref="A5:I5"/>
    <mergeCell ref="A10:I10"/>
    <mergeCell ref="F42:G42"/>
    <mergeCell ref="B40:E40"/>
    <mergeCell ref="F40:G40"/>
    <mergeCell ref="B41:E41"/>
    <mergeCell ref="B44:E44"/>
    <mergeCell ref="F44:G44"/>
    <mergeCell ref="B47:E47"/>
    <mergeCell ref="F47:G47"/>
    <mergeCell ref="B45:E45"/>
    <mergeCell ref="F45:G45"/>
    <mergeCell ref="B46:E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14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145</v>
      </c>
    </row>
    <row r="8" spans="1:6" s="3" customFormat="1" ht="15">
      <c r="A8" s="3" t="s">
        <v>3</v>
      </c>
      <c r="F8" s="4" t="s">
        <v>168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193288.35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0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278277.24</v>
      </c>
      <c r="E18" s="71">
        <v>269437.37</v>
      </c>
      <c r="F18" s="71">
        <f aca="true" t="shared" si="0" ref="F18:F24">D18</f>
        <v>278277.24</v>
      </c>
      <c r="G18" s="72">
        <f aca="true" t="shared" si="1" ref="G18:G27">E18-D18</f>
        <v>-8839.869999999995</v>
      </c>
      <c r="H18" s="32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96439.99587301587</v>
      </c>
      <c r="E19" s="71">
        <f>E18*I19</f>
        <v>93376.44304232804</v>
      </c>
      <c r="F19" s="71">
        <f t="shared" si="0"/>
        <v>96439.99587301587</v>
      </c>
      <c r="G19" s="72">
        <f t="shared" si="1"/>
        <v>-3063.552830687826</v>
      </c>
      <c r="H19" s="32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48956.18111111112</v>
      </c>
      <c r="E20" s="71">
        <f>E18*I20</f>
        <v>47401.0187962963</v>
      </c>
      <c r="F20" s="71">
        <f t="shared" si="0"/>
        <v>48956.18111111112</v>
      </c>
      <c r="G20" s="72">
        <f t="shared" si="1"/>
        <v>-1555.1623148148137</v>
      </c>
      <c r="H20" s="32">
        <v>1.33</v>
      </c>
      <c r="I20" s="15">
        <f>H20/H18</f>
        <v>0.17592592592592596</v>
      </c>
    </row>
    <row r="21" spans="1:9" s="3" customFormat="1" ht="17.25" customHeight="1">
      <c r="A21" s="8" t="s">
        <v>20</v>
      </c>
      <c r="B21" s="9" t="s">
        <v>21</v>
      </c>
      <c r="C21" s="73">
        <v>1.22</v>
      </c>
      <c r="D21" s="71">
        <f>D18*I21</f>
        <v>44907.173650793644</v>
      </c>
      <c r="E21" s="71">
        <f>E18*I21</f>
        <v>43480.63378306878</v>
      </c>
      <c r="F21" s="71">
        <f t="shared" si="0"/>
        <v>44907.173650793644</v>
      </c>
      <c r="G21" s="72">
        <f t="shared" si="1"/>
        <v>-1426.5398677248668</v>
      </c>
      <c r="H21" s="32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87973.88936507936</v>
      </c>
      <c r="E22" s="71">
        <f>E18*I22</f>
        <v>85179.27437830689</v>
      </c>
      <c r="F22" s="71">
        <f t="shared" si="0"/>
        <v>87973.88936507936</v>
      </c>
      <c r="G22" s="72">
        <f t="shared" si="1"/>
        <v>-2794.6149867724744</v>
      </c>
      <c r="H22" s="32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1">
        <f t="shared" si="0"/>
        <v>0</v>
      </c>
      <c r="G23" s="72">
        <f t="shared" si="1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109691.68</v>
      </c>
      <c r="E24" s="72">
        <v>106485.29</v>
      </c>
      <c r="F24" s="72">
        <f t="shared" si="0"/>
        <v>109691.68</v>
      </c>
      <c r="G24" s="72">
        <f t="shared" si="1"/>
        <v>-3206.3899999999994</v>
      </c>
    </row>
    <row r="25" spans="1:7" ht="15.75" customHeight="1">
      <c r="A25" s="9" t="s">
        <v>29</v>
      </c>
      <c r="B25" s="9" t="s">
        <v>30</v>
      </c>
      <c r="C25" s="73">
        <v>0</v>
      </c>
      <c r="D25" s="72">
        <v>0</v>
      </c>
      <c r="E25" s="72">
        <v>0</v>
      </c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60736.6</v>
      </c>
      <c r="E26" s="72">
        <v>58906.28</v>
      </c>
      <c r="F26" s="81">
        <f>F40</f>
        <v>4414.3768</v>
      </c>
      <c r="G26" s="72">
        <f t="shared" si="1"/>
        <v>-1830.3199999999997</v>
      </c>
    </row>
    <row r="27" spans="1:7" ht="29.25" customHeight="1">
      <c r="A27" s="9" t="s">
        <v>33</v>
      </c>
      <c r="B27" s="9" t="s">
        <v>34</v>
      </c>
      <c r="C27" s="74">
        <v>0</v>
      </c>
      <c r="D27" s="72"/>
      <c r="E27" s="72"/>
      <c r="F27" s="72">
        <v>0</v>
      </c>
      <c r="G27" s="72">
        <f t="shared" si="1"/>
        <v>0</v>
      </c>
    </row>
    <row r="28" spans="1:7" ht="30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1430946.0099999998</v>
      </c>
      <c r="E28" s="72">
        <f>SUM(E29:E32)</f>
        <v>1358508.53</v>
      </c>
      <c r="F28" s="72">
        <f>SUM(F29:F32)</f>
        <v>1430946.0099999998</v>
      </c>
      <c r="G28" s="72">
        <f>SUM(G29:G32)</f>
        <v>-72437.47999999986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</v>
      </c>
      <c r="F29" s="72">
        <v>0</v>
      </c>
      <c r="G29" s="72">
        <f>E29-D29</f>
        <v>0</v>
      </c>
    </row>
    <row r="30" spans="1:7" ht="30">
      <c r="A30" s="9" t="s">
        <v>39</v>
      </c>
      <c r="B30" s="9" t="s">
        <v>184</v>
      </c>
      <c r="C30" s="73">
        <v>42.36</v>
      </c>
      <c r="D30" s="72">
        <v>349046.87</v>
      </c>
      <c r="E30" s="72">
        <v>324589.52</v>
      </c>
      <c r="F30" s="72">
        <f>D30</f>
        <v>349046.87</v>
      </c>
      <c r="G30" s="72">
        <f>E30-D30</f>
        <v>-24457.349999999977</v>
      </c>
    </row>
    <row r="31" spans="1:7" s="138" customFormat="1" ht="14.25" customHeight="1">
      <c r="A31" s="135" t="s">
        <v>42</v>
      </c>
      <c r="B31" s="135" t="s">
        <v>40</v>
      </c>
      <c r="C31" s="140">
        <v>0</v>
      </c>
      <c r="D31" s="137">
        <v>0</v>
      </c>
      <c r="E31" s="137">
        <v>0</v>
      </c>
      <c r="F31" s="137">
        <f>D31</f>
        <v>0</v>
      </c>
      <c r="G31" s="137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1081899.14</v>
      </c>
      <c r="E32" s="72">
        <v>1033919.01</v>
      </c>
      <c r="F32" s="72">
        <f>D32</f>
        <v>1081899.14</v>
      </c>
      <c r="G32" s="72">
        <f>E32-D32</f>
        <v>-47980.12999999989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279602.4099999997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0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SUM(F41:G42)</f>
        <v>4414.3768</v>
      </c>
      <c r="G40" s="219"/>
    </row>
    <row r="41" spans="1:7" ht="13.5" customHeight="1">
      <c r="A41" s="9" t="s">
        <v>16</v>
      </c>
      <c r="B41" s="197" t="s">
        <v>156</v>
      </c>
      <c r="C41" s="197"/>
      <c r="D41" s="197"/>
      <c r="E41" s="197"/>
      <c r="F41" s="198">
        <f>E26*6%</f>
        <v>3534.3768</v>
      </c>
      <c r="G41" s="198"/>
    </row>
    <row r="42" spans="1:7" ht="13.5" customHeight="1">
      <c r="A42" s="9" t="s">
        <v>18</v>
      </c>
      <c r="B42" s="197" t="s">
        <v>393</v>
      </c>
      <c r="C42" s="197"/>
      <c r="D42" s="197"/>
      <c r="E42" s="197"/>
      <c r="F42" s="198">
        <v>880</v>
      </c>
      <c r="G42" s="198"/>
    </row>
    <row r="43" s="3" customFormat="1" ht="15" customHeight="1">
      <c r="A43"/>
    </row>
    <row r="44" spans="2:6" s="3" customFormat="1" ht="15" customHeight="1">
      <c r="B44" s="3" t="s">
        <v>55</v>
      </c>
      <c r="C44" s="3" t="s">
        <v>49</v>
      </c>
      <c r="F44" s="3" t="s">
        <v>103</v>
      </c>
    </row>
    <row r="45" s="3" customFormat="1" ht="13.5" customHeight="1">
      <c r="F45" s="4" t="s">
        <v>215</v>
      </c>
    </row>
    <row r="46" s="3" customFormat="1" ht="15">
      <c r="A46" s="3" t="s">
        <v>50</v>
      </c>
    </row>
    <row r="47" spans="3:7" s="3" customFormat="1" ht="15">
      <c r="C47" s="14" t="s">
        <v>51</v>
      </c>
      <c r="E47" s="14"/>
      <c r="F47" s="14"/>
      <c r="G47" s="14"/>
    </row>
    <row r="48" s="3" customFormat="1" ht="15"/>
    <row r="49" s="3" customFormat="1" ht="15"/>
  </sheetData>
  <sheetProtection/>
  <mergeCells count="18">
    <mergeCell ref="B42:E42"/>
    <mergeCell ref="F42:G42"/>
    <mergeCell ref="A10:I10"/>
    <mergeCell ref="A12:I12"/>
    <mergeCell ref="A13:C13"/>
    <mergeCell ref="A34:C34"/>
    <mergeCell ref="B41:E41"/>
    <mergeCell ref="F41:G41"/>
    <mergeCell ref="B40:E40"/>
    <mergeCell ref="F40:G40"/>
    <mergeCell ref="A11:I11"/>
    <mergeCell ref="A37:I37"/>
    <mergeCell ref="B39:E39"/>
    <mergeCell ref="F39:G39"/>
    <mergeCell ref="A1:I1"/>
    <mergeCell ref="A2:I2"/>
    <mergeCell ref="A3:K3"/>
    <mergeCell ref="A5:I5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13.42187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6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3" customHeight="1"/>
    <row r="7" spans="1:6" s="3" customFormat="1" ht="16.5" customHeight="1">
      <c r="A7" s="3" t="s">
        <v>2</v>
      </c>
      <c r="F7" s="4" t="s">
        <v>147</v>
      </c>
    </row>
    <row r="8" spans="1:6" s="3" customFormat="1" ht="15">
      <c r="A8" s="3" t="s">
        <v>3</v>
      </c>
      <c r="F8" s="4" t="s">
        <v>146</v>
      </c>
    </row>
    <row r="9" s="3" customFormat="1" ht="6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78273.82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0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222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281187.84</v>
      </c>
      <c r="E18" s="71">
        <v>278460.95</v>
      </c>
      <c r="F18" s="71">
        <f aca="true" t="shared" si="0" ref="F18:F24">D18</f>
        <v>281187.84</v>
      </c>
      <c r="G18" s="72">
        <f aca="true" t="shared" si="1" ref="G18:G27">E18-D18</f>
        <v>-2726.890000000014</v>
      </c>
      <c r="H18" s="32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97448.69587301588</v>
      </c>
      <c r="E19" s="71">
        <f>E18*I19</f>
        <v>96503.66256613757</v>
      </c>
      <c r="F19" s="71">
        <f t="shared" si="0"/>
        <v>97448.69587301588</v>
      </c>
      <c r="G19" s="72">
        <f t="shared" si="1"/>
        <v>-945.0333068783075</v>
      </c>
      <c r="H19" s="32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49468.23111111113</v>
      </c>
      <c r="E20" s="71">
        <f>E18*I20</f>
        <v>48988.50046296298</v>
      </c>
      <c r="F20" s="71">
        <f t="shared" si="0"/>
        <v>49468.23111111113</v>
      </c>
      <c r="G20" s="72">
        <f t="shared" si="1"/>
        <v>-479.73064814815007</v>
      </c>
      <c r="H20" s="32">
        <v>1.33</v>
      </c>
      <c r="I20" s="15">
        <f>H20/H18</f>
        <v>0.17592592592592596</v>
      </c>
    </row>
    <row r="21" spans="1:9" s="3" customFormat="1" ht="17.25" customHeight="1">
      <c r="A21" s="8" t="s">
        <v>20</v>
      </c>
      <c r="B21" s="9" t="s">
        <v>21</v>
      </c>
      <c r="C21" s="73">
        <v>1.22</v>
      </c>
      <c r="D21" s="71">
        <f>D18*I21</f>
        <v>45376.873650793656</v>
      </c>
      <c r="E21" s="71">
        <f>E18*I21</f>
        <v>44936.819973544974</v>
      </c>
      <c r="F21" s="71">
        <f t="shared" si="0"/>
        <v>45376.873650793656</v>
      </c>
      <c r="G21" s="72">
        <f t="shared" si="1"/>
        <v>-440.0536772486812</v>
      </c>
      <c r="H21" s="32">
        <v>1.22</v>
      </c>
      <c r="I21" s="15">
        <f>H21/H18</f>
        <v>0.16137566137566137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88894.03936507938</v>
      </c>
      <c r="E22" s="71">
        <f>E18*I22</f>
        <v>88031.96699735451</v>
      </c>
      <c r="F22" s="71">
        <f t="shared" si="0"/>
        <v>88894.03936507938</v>
      </c>
      <c r="G22" s="72">
        <f t="shared" si="1"/>
        <v>-862.0723677248752</v>
      </c>
      <c r="H22" s="32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1">
        <f t="shared" si="0"/>
        <v>0</v>
      </c>
      <c r="G23" s="72">
        <f t="shared" si="1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110838.38</v>
      </c>
      <c r="E24" s="72">
        <v>110118.51</v>
      </c>
      <c r="F24" s="72">
        <f t="shared" si="0"/>
        <v>110838.38</v>
      </c>
      <c r="G24" s="72">
        <f t="shared" si="1"/>
        <v>-719.8700000000099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61372.47</v>
      </c>
      <c r="E26" s="72">
        <v>60953.77</v>
      </c>
      <c r="F26" s="81">
        <f>F40</f>
        <v>39139.8662</v>
      </c>
      <c r="G26" s="72">
        <f t="shared" si="1"/>
        <v>-418.70000000000437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72">
        <v>0</v>
      </c>
      <c r="G27" s="72">
        <f t="shared" si="1"/>
        <v>0</v>
      </c>
    </row>
    <row r="28" spans="1:7" ht="30.75" customHeight="1">
      <c r="A28" s="9" t="s">
        <v>35</v>
      </c>
      <c r="B28" s="9" t="s">
        <v>36</v>
      </c>
      <c r="C28" s="73">
        <f>SUM(C29:C32)</f>
        <v>1366.84</v>
      </c>
      <c r="D28" s="72">
        <f>SUM(D29:D32)</f>
        <v>1053536.37</v>
      </c>
      <c r="E28" s="72">
        <f>SUM(E29:E32)</f>
        <v>1016154.8300000001</v>
      </c>
      <c r="F28" s="72">
        <f>SUM(F29:F32)</f>
        <v>1053536.37</v>
      </c>
      <c r="G28" s="72">
        <f>SUM(G29:G32)</f>
        <v>-37381.54000000004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0.13</v>
      </c>
      <c r="F29" s="72">
        <f>D29</f>
        <v>0</v>
      </c>
      <c r="G29" s="72">
        <f>E29-D29</f>
        <v>0.13</v>
      </c>
    </row>
    <row r="30" spans="1:7" ht="30">
      <c r="A30" s="9" t="s">
        <v>39</v>
      </c>
      <c r="B30" s="9" t="s">
        <v>184</v>
      </c>
      <c r="C30" s="73">
        <v>42.36</v>
      </c>
      <c r="D30" s="72">
        <v>327487.95</v>
      </c>
      <c r="E30" s="72">
        <v>295289.18</v>
      </c>
      <c r="F30" s="72">
        <f>D30</f>
        <v>327487.95</v>
      </c>
      <c r="G30" s="72">
        <f>E30-D30</f>
        <v>-32198.77000000002</v>
      </c>
    </row>
    <row r="31" spans="1:7" s="166" customFormat="1" ht="14.25" customHeight="1">
      <c r="A31" s="164" t="s">
        <v>42</v>
      </c>
      <c r="B31" s="164" t="s">
        <v>40</v>
      </c>
      <c r="C31" s="162">
        <v>0</v>
      </c>
      <c r="D31" s="165">
        <v>0</v>
      </c>
      <c r="E31" s="165">
        <v>0</v>
      </c>
      <c r="F31" s="165">
        <f>D31</f>
        <v>0</v>
      </c>
      <c r="G31" s="165">
        <f>E31-D31</f>
        <v>0</v>
      </c>
    </row>
    <row r="32" spans="1:7" s="138" customFormat="1" ht="15" customHeight="1">
      <c r="A32" s="135" t="s">
        <v>41</v>
      </c>
      <c r="B32" s="135" t="s">
        <v>43</v>
      </c>
      <c r="C32" s="140">
        <v>1320.25</v>
      </c>
      <c r="D32" s="137">
        <v>726048.42</v>
      </c>
      <c r="E32" s="137">
        <v>720865.52</v>
      </c>
      <c r="F32" s="137">
        <f>D32</f>
        <v>726048.42</v>
      </c>
      <c r="G32" s="137">
        <f>E32-D32</f>
        <v>-5182.900000000023</v>
      </c>
    </row>
    <row r="33" spans="1:10" s="20" customFormat="1" ht="5.2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119520.82000000007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0</v>
      </c>
      <c r="H36" s="40"/>
      <c r="I36" s="40"/>
    </row>
    <row r="37" spans="1:9" ht="26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8" ht="3.7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SUM(F41:L45)</f>
        <v>39139.8662</v>
      </c>
      <c r="G40" s="219"/>
    </row>
    <row r="41" spans="1:7" ht="13.5" customHeight="1">
      <c r="A41" s="9" t="s">
        <v>16</v>
      </c>
      <c r="B41" s="197" t="s">
        <v>335</v>
      </c>
      <c r="C41" s="197"/>
      <c r="D41" s="197"/>
      <c r="E41" s="197"/>
      <c r="F41" s="198">
        <v>4617.31</v>
      </c>
      <c r="G41" s="198"/>
    </row>
    <row r="42" spans="1:7" ht="13.5" customHeight="1">
      <c r="A42" s="9" t="s">
        <v>18</v>
      </c>
      <c r="B42" s="178" t="s">
        <v>186</v>
      </c>
      <c r="C42" s="179"/>
      <c r="D42" s="179"/>
      <c r="E42" s="180"/>
      <c r="F42" s="192">
        <v>21798.13</v>
      </c>
      <c r="G42" s="193"/>
    </row>
    <row r="43" spans="1:7" ht="13.5" customHeight="1">
      <c r="A43" s="9" t="s">
        <v>20</v>
      </c>
      <c r="B43" s="178" t="s">
        <v>272</v>
      </c>
      <c r="C43" s="179"/>
      <c r="D43" s="179"/>
      <c r="E43" s="180"/>
      <c r="F43" s="192">
        <v>8187.2</v>
      </c>
      <c r="G43" s="193"/>
    </row>
    <row r="44" spans="1:7" ht="13.5" customHeight="1">
      <c r="A44" s="9" t="s">
        <v>22</v>
      </c>
      <c r="B44" s="92" t="s">
        <v>393</v>
      </c>
      <c r="C44" s="93"/>
      <c r="D44" s="93"/>
      <c r="E44" s="94"/>
      <c r="F44" s="192">
        <v>880</v>
      </c>
      <c r="G44" s="193"/>
    </row>
    <row r="45" spans="1:7" s="49" customFormat="1" ht="13.5" customHeight="1">
      <c r="A45" s="9" t="s">
        <v>24</v>
      </c>
      <c r="B45" s="197" t="s">
        <v>156</v>
      </c>
      <c r="C45" s="197"/>
      <c r="D45" s="197"/>
      <c r="E45" s="197"/>
      <c r="F45" s="215">
        <f>E26*6%</f>
        <v>3657.2261999999996</v>
      </c>
      <c r="G45" s="215"/>
    </row>
    <row r="46" s="3" customFormat="1" ht="15"/>
    <row r="47" spans="1:6" s="3" customFormat="1" ht="15">
      <c r="A47" s="3" t="s">
        <v>55</v>
      </c>
      <c r="C47" s="3" t="s">
        <v>49</v>
      </c>
      <c r="F47" s="3" t="s">
        <v>103</v>
      </c>
    </row>
    <row r="48" s="3" customFormat="1" ht="13.5" customHeight="1">
      <c r="F48" s="4" t="s">
        <v>215</v>
      </c>
    </row>
    <row r="49" s="3" customFormat="1" ht="15">
      <c r="A49" s="3" t="s">
        <v>50</v>
      </c>
    </row>
    <row r="50" spans="3:7" s="3" customFormat="1" ht="15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23">
    <mergeCell ref="A11:I11"/>
    <mergeCell ref="A34:C34"/>
    <mergeCell ref="A37:I37"/>
    <mergeCell ref="B39:E39"/>
    <mergeCell ref="F39:G39"/>
    <mergeCell ref="A12:I12"/>
    <mergeCell ref="A13:C13"/>
    <mergeCell ref="B45:E45"/>
    <mergeCell ref="F45:G45"/>
    <mergeCell ref="B41:E41"/>
    <mergeCell ref="F41:G41"/>
    <mergeCell ref="B42:E42"/>
    <mergeCell ref="F42:G42"/>
    <mergeCell ref="B43:E43"/>
    <mergeCell ref="F43:G43"/>
    <mergeCell ref="F44:G44"/>
    <mergeCell ref="A1:I1"/>
    <mergeCell ref="A2:I2"/>
    <mergeCell ref="A3:K3"/>
    <mergeCell ref="A5:I5"/>
    <mergeCell ref="B40:E40"/>
    <mergeCell ref="F40:G40"/>
    <mergeCell ref="A10:I1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F46" sqref="F46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3.421875" style="1" customWidth="1"/>
    <col min="5" max="5" width="13.00390625" style="1" customWidth="1"/>
    <col min="6" max="6" width="11.57421875" style="1" customWidth="1"/>
    <col min="7" max="7" width="12.00390625" style="1" customWidth="1"/>
    <col min="8" max="8" width="12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9" ht="15">
      <c r="A3" s="204" t="s">
        <v>109</v>
      </c>
      <c r="B3" s="204"/>
      <c r="C3" s="204"/>
      <c r="D3" s="204"/>
      <c r="E3" s="204"/>
      <c r="F3" s="204"/>
      <c r="G3" s="204"/>
      <c r="H3" s="204"/>
      <c r="I3" s="204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F7" s="4"/>
    </row>
    <row r="8" spans="1:6" s="3" customFormat="1" ht="15">
      <c r="A8" s="3" t="s">
        <v>3</v>
      </c>
      <c r="F8" s="4"/>
    </row>
    <row r="9" s="3" customFormat="1" ht="15">
      <c r="A9" s="3" t="s">
        <v>4</v>
      </c>
    </row>
    <row r="10" spans="1:6" s="3" customFormat="1" ht="15">
      <c r="A10" s="3" t="s">
        <v>5</v>
      </c>
      <c r="F10" s="4" t="s">
        <v>6</v>
      </c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</row>
    <row r="14" spans="1:9" s="3" customFormat="1" ht="15">
      <c r="A14" s="181" t="s">
        <v>9</v>
      </c>
      <c r="B14" s="181"/>
      <c r="C14" s="181"/>
      <c r="D14" s="181"/>
      <c r="E14" s="181"/>
      <c r="F14" s="181"/>
      <c r="G14" s="181"/>
      <c r="H14" s="181"/>
      <c r="I14" s="181"/>
    </row>
    <row r="15" spans="1:9" s="3" customFormat="1" ht="15">
      <c r="A15" s="181" t="s">
        <v>10</v>
      </c>
      <c r="B15" s="181"/>
      <c r="C15" s="181"/>
      <c r="D15" s="181"/>
      <c r="E15" s="181"/>
      <c r="F15" s="181"/>
      <c r="G15" s="181"/>
      <c r="H15" s="181"/>
      <c r="I15" s="181"/>
    </row>
    <row r="16" s="3" customFormat="1" ht="15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129</v>
      </c>
      <c r="E17" s="6" t="s">
        <v>130</v>
      </c>
      <c r="F17" s="17" t="s">
        <v>131</v>
      </c>
      <c r="G17" s="6" t="s">
        <v>132</v>
      </c>
    </row>
    <row r="18" spans="1:9" s="3" customFormat="1" ht="30">
      <c r="A18" s="8" t="s">
        <v>14</v>
      </c>
      <c r="B18" s="9" t="s">
        <v>15</v>
      </c>
      <c r="C18" s="29">
        <v>6.75</v>
      </c>
      <c r="D18" s="10" t="e">
        <f>'Телевизионная 2а'!D17+'Пионерская 16'!D18+'Пионерская 1318'!D18+'Багговута 12'!D18+'Пионерская 15'!D17+'Социалистическая 3'!D18+'Социалистическая 4'!D18+'Социалистическая 6'!D18+'Социалистическая 6 к.1'!D18+'Социалистическая 9'!D18+'Социалистическая 12'!D18+'Телевизионная 2'!D18+'Телевизионная 4'!D18+'Чичерина 7а'!D18+'Чичерина 8'!D18+#REF!+'Чичерина 16 к. 1'!D18+'пер.Чичерина 24'!D18+'пер. Чичерина 28'!D18+'Калинина 12'!D18+'Калинина 18'!D18+'Калинина 23'!D18+'Пионерская 9'!D18+'Высокая 4'!D18+'Пухова 15'!D18+#REF!+#REF!+'Пухова 17'!D18+'Калинина 4'!D18+'Пионерская 18'!D18+'Чичерина 12 к.1'!D18+'Телевизионная 6 к.1'!D19+#REF!+'Пионерская 2'!D18+'Телевизионная 2 к.1'!D18+'Чичерина 16'!D18+'Чичерина 22'!D18+#REF!+'Ленина 68,8'!D18+'Ленина 67'!D18+'Огарева 20'!D19+'Пролетарская 40'!D18+'Чижевского 4'!D18</f>
        <v>#REF!</v>
      </c>
      <c r="E18" s="10" t="e">
        <f>'Телевизионная 2а'!E17+'Пионерская 16'!E18+'Пионерская 1318'!E18+'Багговута 12'!E18+'Пионерская 15'!E17+'Социалистическая 3'!E18+'Социалистическая 4'!E18+'Социалистическая 6'!E18+'Социалистическая 6 к.1'!E18+'Социалистическая 9'!E18+'Социалистическая 12'!E18+'Телевизионная 2'!E18+'Телевизионная 4'!E18+'Чичерина 7а'!E18+'Чичерина 8'!E18+#REF!+'Чичерина 16 к. 1'!E18+'пер.Чичерина 24'!E18+'пер. Чичерина 28'!E18+'Калинина 12'!E18+'Калинина 18'!E18+'Калинина 23'!E18+'Пионерская 9'!E18+'Высокая 4'!E18+'Пухова 15'!E18+#REF!+#REF!+'Пухова 17'!E18+'Калинина 4'!E18+'Пионерская 18'!E18+'Чичерина 12 к.1'!E18+'Телевизионная 6 к.1'!E19+#REF!+'Пионерская 2'!E18+'Телевизионная 2 к.1'!E18+'Чичерина 16'!E18+'Чичерина 22'!E18+#REF!+'Ленина 68,8'!E18+'Ленина 67'!E18+'Огарева 20'!E19+'Пролетарская 40'!E18+'Чижевского 4'!E18</f>
        <v>#REF!</v>
      </c>
      <c r="F18" s="10" t="e">
        <f>'Телевизионная 2а'!F17+'Пионерская 16'!F18+'Пионерская 1318'!F18+'Багговута 12'!F18+'Пионерская 15'!F17+'Социалистическая 3'!F18+'Социалистическая 4'!F18+'Социалистическая 6'!F18+'Социалистическая 6 к.1'!F18+'Социалистическая 9'!F18+'Социалистическая 12'!F18+'Телевизионная 2'!F18+'Телевизионная 4'!F18+'Чичерина 7а'!F18+'Чичерина 8'!F18+#REF!+'Чичерина 16 к. 1'!F18+'пер.Чичерина 24'!F18+'пер. Чичерина 28'!F18+'Калинина 12'!F18+'Калинина 18'!F18+'Калинина 23'!F18+'Пионерская 9'!F18+'Высокая 4'!F18+'Пухова 15'!F18+#REF!+#REF!+'Пухова 17'!F18+'Калинина 4'!F18+'Пионерская 18'!F18+'Чичерина 12 к.1'!F18+'Телевизионная 6 к.1'!F19+#REF!+'Пионерская 2'!F18+'Телевизионная 2 к.1'!F18+'Чичерина 16'!F18+'Чичерина 22'!F18+#REF!+'Ленина 68,8'!F18+'Ленина 67'!F18+'Огарева 20'!F19+'Пролетарская 40'!F18+'Чижевского 4'!F18</f>
        <v>#REF!</v>
      </c>
      <c r="G18" s="10" t="e">
        <f>'Телевизионная 2а'!G17+'Пионерская 16'!G18+'Пионерская 1318'!G18+'Багговута 12'!G18+'Пионерская 15'!G17+'Социалистическая 3'!G18+'Социалистическая 4'!G18+'Социалистическая 6'!G18+'Социалистическая 6 к.1'!G18+'Социалистическая 9'!G18+'Социалистическая 12'!G18+'Телевизионная 2'!G18+'Телевизионная 4'!G18+'Чичерина 7а'!G18+'Чичерина 8'!G18+#REF!+'Чичерина 16 к. 1'!G18+'пер.Чичерина 24'!G18+'пер. Чичерина 28'!G18+'Калинина 12'!G18+'Калинина 18'!G18+'Калинина 23'!G18+'Пионерская 9'!G18+'Высокая 4'!G18+'Пухова 15'!G18+#REF!+#REF!+'Пухова 17'!G18+'Калинина 4'!G18+'Пионерская 18'!G18+'Чичерина 12 к.1'!G18+'Телевизионная 6 к.1'!G19+#REF!+'Пионерская 2'!G18+'Телевизионная 2 к.1'!G18+'Чичерина 16'!G18+'Чичерина 22'!G18+#REF!+'Ленина 68,8'!G18+'Ленина 67'!G18+'Огарева 20'!G19+'Пролетарская 40'!G18+'Чижевского 4'!G18</f>
        <v>#REF!</v>
      </c>
      <c r="H18" s="32">
        <v>6.75</v>
      </c>
      <c r="I18" s="15"/>
    </row>
    <row r="19" spans="1:9" s="3" customFormat="1" ht="30">
      <c r="A19" s="8" t="s">
        <v>16</v>
      </c>
      <c r="B19" s="9" t="s">
        <v>17</v>
      </c>
      <c r="C19" s="29">
        <v>2.41</v>
      </c>
      <c r="D19" s="10" t="e">
        <f>'Телевизионная 2а'!D18+'Пионерская 16'!D19+'Пионерская 1318'!D19+'Багговута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к.1'!D20+#REF!+'Пионерская 2'!D19+'Телевизионная 2 к.1'!D19+'Чичерина 16'!D19+'Чичерина 22'!D19+#REF!+'Ленина 68,8'!D19+'Ленина 67'!D19+'Огарева 20'!D20+'Пролетарская 40'!D19+'Чижевского 4'!D19</f>
        <v>#REF!</v>
      </c>
      <c r="E19" s="10" t="e">
        <f>'Телевизионная 2а'!E18+'Пионерская 16'!E19+'Пионерская 1318'!E19+'Багговута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к.1'!E20+#REF!+'Пионерская 2'!E19+'Телевизионная 2 к.1'!E19+'Чичерина 16'!E19+'Чичерина 22'!E19+#REF!+'Ленина 68,8'!E19+'Ленина 67'!E19+'Огарева 20'!E20+'Пролетарская 40'!E19+'Чижевского 4'!E19</f>
        <v>#REF!</v>
      </c>
      <c r="F19" s="10" t="e">
        <f>'Телевизионная 2а'!F18+'Пионерская 16'!F19+'Пионерская 1318'!F19+'Багговута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к.1'!F20+#REF!+'Пионерская 2'!F19+'Телевизионная 2 к.1'!F19+'Чичерина 16'!F19+'Чичерина 22'!F19+#REF!+'Ленина 68,8'!F19+'Ленина 67'!F19+'Огарева 20'!F20+'Пролетарская 40'!F19+'Чижевского 4'!F19</f>
        <v>#REF!</v>
      </c>
      <c r="G19" s="10" t="e">
        <f>'Телевизионная 2а'!G18+'Пионерская 16'!G19+'Пионерская 1318'!G19+'Багговута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к.1'!G20+#REF!+'Пионерская 2'!G19+'Телевизионная 2 к.1'!G19+'Чичерина 16'!G19+'Чичерина 22'!G19+#REF!+'Ленина 68,8'!G19+'Ленина 67'!G19+'Огарева 20'!G20+'Пролетарская 40'!G19+'Чижевского 4'!G19</f>
        <v>#REF!</v>
      </c>
      <c r="H19" s="32">
        <v>2.41</v>
      </c>
      <c r="I19" s="15">
        <f>H19/H18</f>
        <v>0.35703703703703704</v>
      </c>
    </row>
    <row r="20" spans="1:9" s="3" customFormat="1" ht="45">
      <c r="A20" s="8" t="s">
        <v>18</v>
      </c>
      <c r="B20" s="9" t="s">
        <v>19</v>
      </c>
      <c r="C20" s="29">
        <v>1.2</v>
      </c>
      <c r="D20" s="10" t="e">
        <f>'Телевизионная 2а'!D19+'Пионерская 16'!D20+'Пионерская 1318'!D20+'Багговута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к.1'!D21+#REF!+'Пионерская 2'!D20+'Телевизионная 2 к.1'!D20+'Чичерина 16'!D20+'Чичерина 22'!D20+#REF!+'Ленина 68,8'!D20+'Ленина 67'!D20+'Огарева 20'!D21+'Пролетарская 40'!D20+'Чижевского 4'!D20</f>
        <v>#REF!</v>
      </c>
      <c r="E20" s="10" t="e">
        <f>'Телевизионная 2а'!E19+'Пионерская 16'!E20+'Пионерская 1318'!E20+'Багговута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к.1'!E21+#REF!+'Пионерская 2'!E20+'Телевизионная 2 к.1'!E20+'Чичерина 16'!E20+'Чичерина 22'!E20+#REF!+'Ленина 68,8'!E20+'Ленина 67'!E20+'Огарева 20'!E21+'Пролетарская 40'!E20+'Чижевского 4'!E20</f>
        <v>#REF!</v>
      </c>
      <c r="F20" s="10" t="e">
        <f>'Телевизионная 2а'!F19+'Пионерская 16'!F20+'Пионерская 1318'!F20+'Багговута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к.1'!F21+#REF!+'Пионерская 2'!F20+'Телевизионная 2 к.1'!F20+'Чичерина 16'!F20+'Чичерина 22'!F20+#REF!+'Ленина 68,8'!F20+'Ленина 67'!F20+'Огарева 20'!F21+'Пролетарская 40'!F20+'Чижевского 4'!F20</f>
        <v>#REF!</v>
      </c>
      <c r="G20" s="10" t="e">
        <f>'Телевизионная 2а'!G19+'Пионерская 16'!G20+'Пионерская 1318'!G20+'Багговута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к.1'!G21+#REF!+'Пионерская 2'!G20+'Телевизионная 2 к.1'!G20+'Чичерина 16'!G20+'Чичерина 22'!G20+#REF!+'Ленина 68,8'!G20+'Ленина 67'!G20+'Огарева 20'!G21+'Пролетарская 40'!G20+'Чижевского 4'!G20</f>
        <v>#REF!</v>
      </c>
      <c r="H20" s="32">
        <v>1.2</v>
      </c>
      <c r="I20" s="15">
        <f>H20/H18</f>
        <v>0.17777777777777778</v>
      </c>
    </row>
    <row r="21" spans="1:9" s="3" customFormat="1" ht="30">
      <c r="A21" s="8" t="s">
        <v>20</v>
      </c>
      <c r="B21" s="9" t="s">
        <v>21</v>
      </c>
      <c r="C21" s="29">
        <v>1.51</v>
      </c>
      <c r="D21" s="10" t="e">
        <f>'Телевизионная 2а'!D20+'Пионерская 16'!D21+'Пионерская 1318'!D21+'Багговута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к.1'!D22+#REF!+'Пионерская 2'!D21+'Телевизионная 2 к.1'!D21+'Чичерина 16'!D21+'Чичерина 22'!D21+#REF!+'Ленина 68,8'!D21+'Ленина 67'!D21+'Огарева 20'!D22+'Пролетарская 40'!D21+'Чижевского 4'!D21</f>
        <v>#REF!</v>
      </c>
      <c r="E21" s="10" t="e">
        <f>'Телевизионная 2а'!E20+'Пионерская 16'!E21+'Пионерская 1318'!E21+'Багговута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к.1'!E22+#REF!+'Пионерская 2'!E21+'Телевизионная 2 к.1'!E21+'Чичерина 16'!E21+'Чичерина 22'!E21+#REF!+'Ленина 68,8'!E21+'Ленина 67'!E21+'Огарева 20'!E22+'Пролетарская 40'!E21+'Чижевского 4'!E21</f>
        <v>#REF!</v>
      </c>
      <c r="F21" s="10" t="e">
        <f>'Телевизионная 2а'!F20+'Пионерская 16'!F21+'Пионерская 1318'!F21+'Багговута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к.1'!F22+#REF!+'Пионерская 2'!F21+'Телевизионная 2 к.1'!F21+'Чичерина 16'!F21+'Чичерина 22'!F21+#REF!+'Ленина 68,8'!F21+'Ленина 67'!F21+'Огарева 20'!F22+'Пролетарская 40'!F21+'Чижевского 4'!F21</f>
        <v>#REF!</v>
      </c>
      <c r="G21" s="10" t="e">
        <f>'Телевизионная 2а'!G20+'Пионерская 16'!G21+'Пионерская 1318'!G21+'Багговута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к.1'!G22+#REF!+'Пионерская 2'!G21+'Телевизионная 2 к.1'!G21+'Чичерина 16'!G21+'Чичерина 22'!G21+#REF!+'Ленина 68,8'!G21+'Ленина 67'!G21+'Огарева 20'!G22+'Пролетарская 40'!G21+'Чижевского 4'!G21</f>
        <v>#REF!</v>
      </c>
      <c r="H21" s="32">
        <v>1.51</v>
      </c>
      <c r="I21" s="15">
        <f>H21/H18</f>
        <v>0.2237037037037037</v>
      </c>
    </row>
    <row r="22" spans="1:9" s="3" customFormat="1" ht="30">
      <c r="A22" s="8" t="s">
        <v>22</v>
      </c>
      <c r="B22" s="9" t="s">
        <v>23</v>
      </c>
      <c r="C22" s="29">
        <v>1.63</v>
      </c>
      <c r="D22" s="10" t="e">
        <f>'Телевизионная 2а'!D21+'Пионерская 16'!D22+'Пионерская 1318'!D22+'Багговута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к.1'!D23+#REF!+'Пионерская 2'!D22+'Телевизионная 2 к.1'!D22+'Чичерина 16'!D22+'Чичерина 22'!D22+#REF!+'Ленина 68,8'!D22+'Ленина 67'!D22+'Огарева 20'!D23+'Пролетарская 40'!D22+'Чижевского 4'!D22</f>
        <v>#REF!</v>
      </c>
      <c r="E22" s="10" t="e">
        <f>'Телевизионная 2а'!E21+'Пионерская 16'!E22+'Пионерская 1318'!E22+'Багговута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к.1'!E23+#REF!+'Пионерская 2'!E22+'Телевизионная 2 к.1'!E22+'Чичерина 16'!E22+'Чичерина 22'!E22+#REF!+'Ленина 68,8'!E22+'Ленина 67'!E22+'Огарева 20'!E23+'Пролетарская 40'!E22+'Чижевского 4'!E22</f>
        <v>#REF!</v>
      </c>
      <c r="F22" s="10" t="e">
        <f>'Телевизионная 2а'!F21+'Пионерская 16'!F22+'Пионерская 1318'!F22+'Багговута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к.1'!F23+#REF!+'Пионерская 2'!F22+'Телевизионная 2 к.1'!F22+'Чичерина 16'!F22+'Чичерина 22'!F22+#REF!+'Ленина 68,8'!F22+'Ленина 67'!F22+'Огарева 20'!F23+'Пролетарская 40'!F22+'Чижевского 4'!F22</f>
        <v>#REF!</v>
      </c>
      <c r="G22" s="10" t="e">
        <f>'Телевизионная 2а'!G21+'Пионерская 16'!G22+'Пионерская 1318'!G22+'Багговута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к.1'!G23+#REF!+'Пионерская 2'!G22+'Телевизионная 2 к.1'!G22+'Чичерина 16'!G22+'Чичерина 22'!G22+#REF!+'Ленина 68,8'!G22+'Ленина 67'!G22+'Огарева 20'!G23+'Пролетарская 40'!G22+'Чижевского 4'!G22</f>
        <v>#REF!</v>
      </c>
      <c r="H22" s="32">
        <v>1.63</v>
      </c>
      <c r="I22" s="15">
        <f>H22/H18</f>
        <v>0.24148148148148146</v>
      </c>
    </row>
    <row r="23" spans="1:7" ht="15">
      <c r="A23" s="9" t="s">
        <v>25</v>
      </c>
      <c r="B23" s="9" t="s">
        <v>26</v>
      </c>
      <c r="C23" s="29">
        <v>3.15</v>
      </c>
      <c r="D23" s="10" t="e">
        <f>'Телевизионная 2а'!D22+'Пионерская 16'!D23+'Пионерская 1318'!D23+'Багговута 12'!D23+'Пионерская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12'!D23+'Калинина 18'!D23+'Калинина 23'!D23+'Пионерская 9'!D23+'Высокая 4'!D23+'Пухова 15'!D23+#REF!+#REF!+'Пухова 17'!D23+'Калинина 4'!D23+'Пионерская 18'!D23+'Чичерина 12 к.1'!D23+'Телевизионная 6 к.1'!D24+#REF!+'Пионерская 2'!D23+'Телевизионная 2 к.1'!D23+'Чичерина 16'!D23+'Чичерина 22'!D23+#REF!+'Ленина 68,8'!D23+'Ленина 67'!D23+'Огарева 20'!D24+'Пролетарская 40'!D23+'Чижевского 4'!D23</f>
        <v>#REF!</v>
      </c>
      <c r="E23" s="10" t="e">
        <f>'Телевизионная 2а'!E22+'Пионерская 16'!E23+'Пионерская 1318'!E23+'Багговута 12'!E23+'Пионерская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12'!E23+'Калинина 18'!E23+'Калинина 23'!E23+'Пионерская 9'!E23+'Высокая 4'!E23+'Пухова 15'!E23+#REF!+#REF!+'Пухова 17'!E23+'Калинина 4'!E23+'Пионерская 18'!E23+'Чичерина 12 к.1'!E23+'Телевизионная 6 к.1'!E24+#REF!+'Пионерская 2'!E23+'Телевизионная 2 к.1'!E23+'Чичерина 16'!E23+'Чичерина 22'!E23+#REF!+'Ленина 68,8'!E23+'Ленина 67'!E23+'Огарева 20'!E24+'Пролетарская 40'!E23+'Чижевского 4'!E23</f>
        <v>#REF!</v>
      </c>
      <c r="F23" s="10" t="e">
        <f>'Телевизионная 2а'!F22+'Пионерская 16'!F23+'Пионерская 1318'!F23+'Багговута 12'!F23+'Пионерская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12'!F23+'Калинина 18'!F23+'Калинина 23'!F23+'Пионерская 9'!F23+'Высокая 4'!F23+'Пухова 15'!F23+#REF!+#REF!+'Пухова 17'!F23+'Калинина 4'!F23+'Пионерская 18'!F23+'Чичерина 12 к.1'!F23+'Телевизионная 6 к.1'!F24+#REF!+'Пионерская 2'!F23+'Телевизионная 2 к.1'!F23+'Чичерина 16'!F23+'Чичерина 22'!F23+#REF!+'Ленина 68,8'!F23+'Ленина 67'!F23+'Огарева 20'!F24+'Пролетарская 40'!F23+'Чижевского 4'!F23</f>
        <v>#REF!</v>
      </c>
      <c r="G23" s="10" t="e">
        <f>'Телевизионная 2а'!G22+'Пионерская 16'!G23+'Пионерская 1318'!G23+'Багговута 12'!G23+'Пионерская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12'!G23+'Калинина 18'!G23+'Калинина 23'!G23+'Пионерская 9'!G23+'Высокая 4'!G23+'Пухова 15'!G23+#REF!+#REF!+'Пухова 17'!G23+'Калинина 4'!G23+'Пионерская 18'!G23+'Чичерина 12 к.1'!G23+'Телевизионная 6 к.1'!G24+#REF!+'Пионерская 2'!G23+'Телевизионная 2 к.1'!G23+'Чичерина 16'!G23+'Чичерина 22'!G23+#REF!+'Ленина 68,8'!G23+'Ленина 67'!G23+'Огарева 20'!G24+'Пролетарская 40'!G23+'Чижевского 4'!G23</f>
        <v>#REF!</v>
      </c>
    </row>
    <row r="24" spans="1:7" ht="15">
      <c r="A24" s="9" t="s">
        <v>27</v>
      </c>
      <c r="B24" s="9" t="s">
        <v>28</v>
      </c>
      <c r="C24" s="16">
        <v>2.6</v>
      </c>
      <c r="D24" s="10" t="e">
        <f>'Телевизионная 2а'!D23+'Пионерская 16'!D24+'Пионерская 1318'!D24+'Багговута 12'!D24+'Пионерская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12'!D24+'Калинина 18'!D24+'Калинина 23'!D24+'Пионерская 9'!D24+'Высокая 4'!D24+'Пухова 15'!D24+#REF!+#REF!+'Пухова 17'!D24+'Калинина 4'!D24+'Пионерская 18'!D24+'Чичерина 12 к.1'!D24+'Телевизионная 6 к.1'!D25+#REF!+'Пионерская 2'!D24+'Телевизионная 2 к.1'!D24+'Чичерина 16'!D24+'Чичерина 22'!D24+#REF!+'Ленина 68,8'!D24+'Ленина 67'!D24+'Огарева 20'!D25+'Пролетарская 40'!D24+'Чижевского 4'!D24</f>
        <v>#REF!</v>
      </c>
      <c r="E24" s="10" t="e">
        <f>'Телевизионная 2а'!E23+'Пионерская 16'!E24+'Пионерская 1318'!E24+'Багговута 12'!E24+'Пионерская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12'!E24+'Калинина 18'!E24+'Калинина 23'!E24+'Пионерская 9'!E24+'Высокая 4'!E24+'Пухова 15'!E24+#REF!+#REF!+'Пухова 17'!E24+'Калинина 4'!E24+'Пионерская 18'!E24+'Чичерина 12 к.1'!E24+'Телевизионная 6 к.1'!E25+#REF!+'Пионерская 2'!E24+'Телевизионная 2 к.1'!E24+'Чичерина 16'!E24+'Чичерина 22'!E24+#REF!+'Ленина 68,8'!E24+'Ленина 67'!E24+'Огарева 20'!E25+'Пролетарская 40'!E24+'Чижевского 4'!E24</f>
        <v>#REF!</v>
      </c>
      <c r="F24" s="10" t="e">
        <f>'Телевизионная 2а'!F23+'Пионерская 16'!F24+'Пионерская 1318'!F24+'Багговута 12'!F24+'Пионерская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12'!F24+'Калинина 18'!F24+'Калинина 23'!F24+'Пионерская 9'!F24+'Высокая 4'!F24+'Пухова 15'!F24+#REF!+#REF!+'Пухова 17'!F24+'Калинина 4'!F24+'Пионерская 18'!F24+'Чичерина 12 к.1'!F24+'Телевизионная 6 к.1'!F25+#REF!+'Пионерская 2'!F24+'Телевизионная 2 к.1'!F24+'Чичерина 16'!F24+'Чичерина 22'!F24+#REF!+'Ленина 68,8'!F24+'Ленина 67'!F24+'Огарева 20'!F25+'Пролетарская 40'!F24+'Чижевского 4'!F24</f>
        <v>#REF!</v>
      </c>
      <c r="G24" s="10" t="e">
        <f>'Телевизионная 2а'!G23+'Пионерская 16'!G24+'Пионерская 1318'!G24+'Багговута 12'!G24+'Пионерская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12'!G24+'Калинина 18'!G24+'Калинина 23'!G24+'Пионерская 9'!G24+'Высокая 4'!G24+'Пухова 15'!G24+#REF!+#REF!+'Пухова 17'!G24+'Калинина 4'!G24+'Пионерская 18'!G24+'Чичерина 12 к.1'!G24+'Телевизионная 6 к.1'!G25+#REF!+'Пионерская 2'!G24+'Телевизионная 2 к.1'!G24+'Чичерина 16'!G24+'Чичерина 22'!G24+#REF!+'Ленина 68,8'!G24+'Ленина 67'!G24+'Огарева 20'!G25+'Пролетарская 40'!G24+'Чижевского 4'!G24</f>
        <v>#REF!</v>
      </c>
    </row>
    <row r="25" spans="1:7" ht="30">
      <c r="A25" s="9" t="s">
        <v>29</v>
      </c>
      <c r="B25" s="9" t="s">
        <v>30</v>
      </c>
      <c r="C25" s="29">
        <v>0.81</v>
      </c>
      <c r="D25" s="10" t="e">
        <f>'Телевизионная 2а'!D24+'Пионерская 16'!D25+'Пионерская 1318'!D25+'Багговута 12'!D25+'Пионерская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24'!#REF!+'пер. Чичерина 28'!D25+'Калинина 12'!D25+'Калинина 18'!D25+'Калинина 23'!D25+'Пионерская 9'!D25+'Высокая 4'!D25+'Пухова 15'!D25+#REF!+#REF!+'Пухова 17'!D25+'Калинина 4'!D25+'Пионерская 18'!D25+'Чичерина 12 к.1'!D25+'Телевизионная 6 к.1'!D26+#REF!+'Пионерская 2'!D25+'Телевизионная 2 к.1'!D25+'Чичерина 16'!D25+'Чичерина 22'!D25+#REF!+'Ленина 68,8'!D25+'Ленина 67'!D25+'Огарева 20'!D26+'Пролетарская 40'!D25+'Чижевского 4'!D25</f>
        <v>#REF!</v>
      </c>
      <c r="E25" s="10" t="e">
        <f>'Телевизионная 2а'!E24+'Пионерская 16'!E25+'Пионерская 1318'!E25+'Багговута 12'!E25+'Пионерская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24'!#REF!+'пер. Чичерина 28'!E25+'Калинина 12'!E25+'Калинина 18'!E25+'Калинина 23'!E25+'Пионерская 9'!E25+'Высокая 4'!E25+'Пухова 15'!E25+#REF!+#REF!+'Пухова 17'!E25+'Калинина 4'!E25+'Пионерская 18'!E25+'Чичерина 12 к.1'!E25+'Телевизионная 6 к.1'!E26+#REF!+'Пионерская 2'!E25+'Телевизионная 2 к.1'!E25+'Чичерина 16'!E25+'Чичерина 22'!E25+#REF!+'Ленина 68,8'!E25+'Ленина 67'!E25+'Огарева 20'!E26+'Пролетарская 40'!E25+'Чижевского 4'!E25</f>
        <v>#REF!</v>
      </c>
      <c r="F25" s="10" t="e">
        <f>'Телевизионная 2а'!F24+'Пионерская 16'!F25+'Пионерская 1318'!F25+'Багговута 12'!F25+'Пионерская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24'!#REF!+'пер. Чичерина 28'!F25+'Калинина 12'!F25+'Калинина 18'!F25+'Калинина 23'!F25+'Пионерская 9'!F25+'Высокая 4'!F25+'Пухова 15'!F25+#REF!+#REF!+'Пухова 17'!F25+'Калинина 4'!F25+'Пионерская 18'!F25+'Чичерина 12 к.1'!F25+'Телевизионная 6 к.1'!F26+#REF!+'Пионерская 2'!F25+'Телевизионная 2 к.1'!F25+'Чичерина 16'!F25+'Чичерина 22'!F25+#REF!+'Ленина 68,8'!F25+'Ленина 67'!F25+'Огарева 20'!F26+'Пролетарская 40'!F25+'Чижевского 4'!F25</f>
        <v>#REF!</v>
      </c>
      <c r="G25" s="10" t="e">
        <f>'Телевизионная 2а'!G24+'Пионерская 16'!G25+'Пионерская 1318'!G25+'Багговута 12'!G25+'Пионерская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24'!#REF!+'пер. Чичерина 28'!G25+'Калинина 12'!G25+'Калинина 18'!G25+'Калинина 23'!G25+'Пионерская 9'!G25+'Высокая 4'!G25+'Пухова 15'!G25+#REF!+#REF!+'Пухова 17'!G25+'Калинина 4'!G25+'Пионерская 18'!G25+'Чичерина 12 к.1'!G25+'Телевизионная 6 к.1'!G26+#REF!+'Пионерская 2'!G25+'Телевизионная 2 к.1'!G25+'Чичерина 16'!G25+'Чичерина 22'!G25+#REF!+'Ленина 68,8'!G25+'Ленина 67'!G25+'Огарева 20'!G26+'Пролетарская 40'!G25+'Чижевского 4'!G25</f>
        <v>#REF!</v>
      </c>
    </row>
    <row r="26" spans="1:7" ht="15">
      <c r="A26" s="9" t="s">
        <v>31</v>
      </c>
      <c r="B26" s="28" t="s">
        <v>133</v>
      </c>
      <c r="C26" s="29">
        <v>1.61</v>
      </c>
      <c r="D26" s="10" t="e">
        <f>'Телевизионная 2а'!D25+'Пионерская 16'!D26+'Пионерская 1318'!D26+'Багговута 12'!D26+'Пионерская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24'!D25+'пер. Чичерина 28'!D26+'Калинина 12'!D26+'Калинина 18'!D26+'Калинина 23'!D26+'Пионерская 9'!D26+'Высокая 4'!D26+'Пухова 15'!D26+#REF!+#REF!+'Пухова 17'!D26+'Калинина 4'!D26+'Пионерская 18'!D26+'Чичерина 12 к.1'!D26+'Телевизионная 6 к.1'!D27+#REF!+'Пионерская 2'!D26+'Телевизионная 2 к.1'!D26+'Чичерина 16'!D26+'Чичерина 22'!D26+#REF!+'Ленина 68,8'!D26+'Ленина 67'!D26+'Огарева 20'!D27+'Пролетарская 40'!D26+'Чижевского 4'!D26</f>
        <v>#REF!</v>
      </c>
      <c r="E26" s="10" t="e">
        <f>'Телевизионная 2а'!E25+'Пионерская 16'!E26+'Пионерская 1318'!E26+'Багговута 12'!E26+'Пионерская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24'!E25+'пер. Чичерина 28'!E26+'Калинина 12'!E26+'Калинина 18'!E26+'Калинина 23'!E26+'Пионерская 9'!E26+'Высокая 4'!E26+'Пухова 15'!E26+#REF!+#REF!+'Пухова 17'!E26+'Калинина 4'!E26+'Пионерская 18'!E26+'Чичерина 12 к.1'!E26+'Телевизионная 6 к.1'!E27+#REF!+'Пионерская 2'!E26+'Телевизионная 2 к.1'!E26+'Чичерина 16'!E26+'Чичерина 22'!E26+#REF!+'Ленина 68,8'!E26+'Ленина 67'!E26+'Огарева 20'!E27+'Пролетарская 40'!E26+'Чижевского 4'!E26</f>
        <v>#REF!</v>
      </c>
      <c r="F26" s="10" t="e">
        <f>'Телевизионная 2а'!F25+'Пионерская 16'!F26+'Пионерская 1318'!F26+'Багговута 12'!F26+'Пионерская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24'!F25+'пер. Чичерина 28'!F26+'Калинина 12'!F26+'Калинина 18'!F26+'Калинина 23'!F26+'Пионерская 9'!F26+'Высокая 4'!F26+'Пухова 15'!F26+#REF!+#REF!+'Пухова 17'!F26+'Калинина 4'!F26+'Пионерская 18'!F26+'Чичерина 12 к.1'!F26+'Телевизионная 6 к.1'!F27+#REF!+'Пионерская 2'!F26+'Телевизионная 2 к.1'!F26+'Чичерина 16'!F26+'Чичерина 22'!F26+#REF!+'Ленина 68,8'!F26+'Ленина 67'!F26+'Огарева 20'!F27+'Пролетарская 40'!F26+'Чижевского 4'!F26</f>
        <v>#REF!</v>
      </c>
      <c r="G26" s="10" t="e">
        <f>'Телевизионная 2а'!G25+'Пионерская 16'!G26+'Пионерская 1318'!G26+'Багговута 12'!G26+'Пионерская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24'!G25+'пер. Чичерина 28'!G26+'Калинина 12'!G26+'Калинина 18'!G26+'Калинина 23'!G26+'Пионерская 9'!G26+'Высокая 4'!G26+'Пухова 15'!G26+#REF!+#REF!+'Пухова 17'!G26+'Калинина 4'!G26+'Пионерская 18'!G26+'Чичерина 12 к.1'!G26+'Телевизионная 6 к.1'!G27+#REF!+'Пионерская 2'!G26+'Телевизионная 2 к.1'!G26+'Чичерина 16'!G26+'Чичерина 22'!G26+#REF!+'Ленина 68,8'!G26+'Ленина 67'!G26+'Огарева 20'!G27+'Пролетарская 40'!G26+'Чижевского 4'!G26</f>
        <v>#REF!</v>
      </c>
    </row>
    <row r="27" spans="1:7" ht="30">
      <c r="A27" s="9" t="s">
        <v>33</v>
      </c>
      <c r="B27" s="9" t="s">
        <v>34</v>
      </c>
      <c r="C27" s="29">
        <v>0</v>
      </c>
      <c r="D27" s="10" t="e">
        <f>'Телевизионная 2а'!D26+'Пионерская 16'!D27+'Пионерская 1318'!D27+'Багговута 12'!D27+'Пионерская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12'!D27+'Калинина 18'!D27+'Калинина 23'!D27+'Пионерская 9'!D27+'Высокая 4'!D27+'Пухова 15'!D27+#REF!+#REF!+'Пухова 17'!D27+'Калинина 4'!D27+'Пионерская 18'!D27+'Чичерина 12 к.1'!D27+'Телевизионная 6 к.1'!D28+#REF!+'Пионерская 2'!D27+'Телевизионная 2 к.1'!D27+'Чичерина 16'!D27+'Чичерина 22'!D27+#REF!+'Ленина 68,8'!D28+'Ленина 67'!D27+'Огарева 20'!D28+'Пролетарская 40'!D27+'Чижевского 4'!D27</f>
        <v>#REF!</v>
      </c>
      <c r="E27" s="10" t="e">
        <f>'Телевизионная 2а'!E26+'Пионерская 16'!E27+'Пионерская 1318'!E27+'Багговута 12'!E27+'Пионерская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12'!E27+'Калинина 18'!E27+'Калинина 23'!E27+'Пионерская 9'!E27+'Высокая 4'!E27+'Пухова 15'!E27+#REF!+#REF!+'Пухова 17'!E27+'Калинина 4'!E27+'Пионерская 18'!E27+'Чичерина 12 к.1'!E27+'Телевизионная 6 к.1'!E28+#REF!+'Пионерская 2'!E27+'Телевизионная 2 к.1'!E27+'Чичерина 16'!E27+'Чичерина 22'!E27+#REF!+'Ленина 68,8'!E28+'Ленина 67'!E27+'Огарева 20'!E28+'Пролетарская 40'!E27+'Чижевского 4'!E27</f>
        <v>#REF!</v>
      </c>
      <c r="F27" s="10" t="e">
        <f>'Телевизионная 2а'!F26+'Пионерская 16'!F27+'Пионерская 1318'!F27+'Багговута 12'!F27+'Пионерская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12'!F27+'Калинина 18'!F27+'Калинина 23'!F27+'Пионерская 9'!F27+'Высокая 4'!F27+'Пухова 15'!F27+#REF!+#REF!+'Пухова 17'!F27+'Калинина 4'!F27+'Пионерская 18'!F27+'Чичерина 12 к.1'!F27+'Телевизионная 6 к.1'!F28+#REF!+'Пионерская 2'!F27+'Телевизионная 2 к.1'!F27+'Чичерина 16'!F27+'Чичерина 22'!F27+#REF!+'Ленина 68,8'!F28+'Ленина 67'!F27+'Огарева 20'!F28+'Пролетарская 40'!F27+'Чижевского 4'!F27</f>
        <v>#REF!</v>
      </c>
      <c r="G27" s="10" t="e">
        <f>'Телевизионная 2а'!G26+'Пионерская 16'!G27+'Пионерская 1318'!G27+'Багговута 12'!G27+'Пионерская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12'!G27+'Калинина 18'!G27+'Калинина 23'!G27+'Пионерская 9'!G27+'Высокая 4'!G27+'Пухова 15'!G27+#REF!+#REF!+'Пухова 17'!G27+'Калинина 4'!G27+'Пионерская 18'!G27+'Чичерина 12 к.1'!G27+'Телевизионная 6 к.1'!G28+#REF!+'Пионерская 2'!G27+'Телевизионная 2 к.1'!G27+'Чичерина 16'!G27+'Чичерина 22'!G27+#REF!+'Ленина 68,8'!G28+'Ленина 67'!G27+'Огарева 20'!G28+'Пролетарская 40'!G27+'Чижевского 4'!G27</f>
        <v>#REF!</v>
      </c>
    </row>
    <row r="28" spans="1:7" ht="30">
      <c r="A28" s="9" t="s">
        <v>35</v>
      </c>
      <c r="B28" s="9" t="s">
        <v>36</v>
      </c>
      <c r="C28" s="29">
        <f>SUM(C29:C32)</f>
        <v>1680.9299999999998</v>
      </c>
      <c r="D28" s="10" t="e">
        <f>'Телевизионная 2а'!D27+'Пионерская 16'!D28+'Пионерская 1318'!D28+'Багговута 12'!D28+'Пионерская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12'!D28+'Калинина 18'!D28+'Калинина 23'!D28+'Пионерская 9'!D28+'Высокая 4'!D28+'Пухова 15'!D28+#REF!+#REF!+'Пухова 17'!D28+'Калинина 4'!D28+'Пионерская 18'!D28+'Чичерина 12 к.1'!D28+'Телевизионная 6 к.1'!D29+#REF!+'Пионерская 2'!D28+'Телевизионная 2 к.1'!D28+'Чичерина 16'!D28+'Чичерина 22'!D28+#REF!+'Ленина 68,8'!D29+'Ленина 67'!D28+'Огарева 20'!D29+'Пролетарская 40'!D28+'Чижевского 4'!D28</f>
        <v>#REF!</v>
      </c>
      <c r="E28" s="10" t="e">
        <f>'Телевизионная 2а'!E27+'Пионерская 16'!E28+'Пионерская 1318'!E28+'Багговута 12'!E28+'Пионерская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12'!E28+'Калинина 18'!E28+'Калинина 23'!E28+'Пионерская 9'!E28+'Высокая 4'!E28+'Пухова 15'!E28+#REF!+#REF!+'Пухова 17'!E28+'Калинина 4'!E28+'Пионерская 18'!E28+'Чичерина 12 к.1'!E28+'Телевизионная 6 к.1'!E29+#REF!+'Пионерская 2'!E28+'Телевизионная 2 к.1'!E28+'Чичерина 16'!E28+'Чичерина 22'!E28+#REF!+'Ленина 68,8'!E29+'Ленина 67'!E28+'Огарева 20'!E29+'Пролетарская 40'!E28+'Чижевского 4'!E28</f>
        <v>#REF!</v>
      </c>
      <c r="F28" s="10" t="e">
        <f>'Телевизионная 2а'!F27+'Пионерская 16'!F28+'Пионерская 1318'!F28+'Багговута 12'!F28+'Пионерская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12'!F28+'Калинина 18'!F28+'Калинина 23'!F28+'Пионерская 9'!F28+'Высокая 4'!F28+'Пухова 15'!F28+#REF!+#REF!+'Пухова 17'!F28+'Калинина 4'!F28+'Пионерская 18'!F28+'Чичерина 12 к.1'!F28+'Телевизионная 6 к.1'!F29+#REF!+'Пионерская 2'!F28+'Телевизионная 2 к.1'!F28+'Чичерина 16'!F28+'Чичерина 22'!F28+#REF!+'Ленина 68,8'!F29+'Ленина 67'!F28+'Огарева 20'!F29+'Пролетарская 40'!F28+'Чижевского 4'!F28</f>
        <v>#REF!</v>
      </c>
      <c r="G28" s="10" t="e">
        <f>'Телевизионная 2а'!G27+'Пионерская 16'!G28+'Пионерская 1318'!G28+'Багговута 12'!G28+'Пионерская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12'!G28+'Калинина 18'!G28+'Калинина 23'!G28+'Пионерская 9'!G28+'Высокая 4'!G28+'Пухова 15'!G28+#REF!+#REF!+'Пухова 17'!G28+'Калинина 4'!G28+'Пионерская 18'!G28+'Чичерина 12 к.1'!G28+'Телевизионная 6 к.1'!G29+#REF!+'Пионерская 2'!G28+'Телевизионная 2 к.1'!G28+'Чичерина 16'!G28+'Чичерина 22'!G28+#REF!+'Ленина 68,8'!G29+'Ленина 67'!G28+'Огарева 20'!G29+'Пролетарская 40'!G28+'Чижевского 4'!G28</f>
        <v>#REF!</v>
      </c>
    </row>
    <row r="29" spans="1:7" ht="15">
      <c r="A29" s="9" t="s">
        <v>37</v>
      </c>
      <c r="B29" s="9" t="s">
        <v>107</v>
      </c>
      <c r="C29" s="16">
        <v>3.13</v>
      </c>
      <c r="D29" s="10" t="e">
        <f>'Телевизионная 2а'!D28+'Пионерская 16'!D29+'Пионерская 1318'!D29+'Багговута 12'!D29+'Пионерская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12'!D29+'Калинина 18'!D29+'Калинина 23'!D29+'Пионерская 9'!D29+'Высокая 4'!D29+'Пухова 15'!D29+#REF!+#REF!+'Пухова 17'!D29+'Калинина 4'!D29+'Пионерская 18'!D29+'Чичерина 12 к.1'!D29+'Телевизионная 6 к.1'!D30+#REF!+'Пионерская 2'!D29+'Телевизионная 2 к.1'!D29+'Чичерина 16'!D29+'Чичерина 22'!D29+#REF!+'Ленина 68,8'!D30+'Ленина 67'!D29+'Огарева 20'!D30+'Пролетарская 40'!D29+'Чижевского 4'!D29</f>
        <v>#REF!</v>
      </c>
      <c r="E29" s="10" t="e">
        <f>'Телевизионная 2а'!E28+'Пионерская 16'!E29+'Пионерская 1318'!E29+'Багговута 12'!E29+'Пионерская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12'!E29+'Калинина 18'!E29+'Калинина 23'!E29+'Пионерская 9'!E29+'Высокая 4'!E29+'Пухова 15'!E29+#REF!+#REF!+'Пухова 17'!E29+'Калинина 4'!E29+'Пионерская 18'!E29+'Чичерина 12 к.1'!E29+'Телевизионная 6 к.1'!E30+#REF!+'Пионерская 2'!E29+'Телевизионная 2 к.1'!E29+'Чичерина 16'!E29+'Чичерина 22'!E29+#REF!+'Ленина 68,8'!E30+'Ленина 67'!E29+'Огарева 20'!E30+'Пролетарская 40'!E29+'Чижевского 4'!E29</f>
        <v>#REF!</v>
      </c>
      <c r="F29" s="10" t="e">
        <f>'Телевизионная 2а'!F28+'Пионерская 16'!F29+'Пионерская 1318'!F29+'Багговута 12'!F29+'Пионерская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12'!F29+'Калинина 18'!F29+'Калинина 23'!F29+'Пионерская 9'!F29+'Высокая 4'!F29+'Пухова 15'!F29+#REF!+#REF!+'Пухова 17'!F29+'Калинина 4'!F29+'Пионерская 18'!F29+'Чичерина 12 к.1'!F29+'Телевизионная 6 к.1'!F30+#REF!+'Пионерская 2'!F29+'Телевизионная 2 к.1'!F29+'Чичерина 16'!F29+'Чичерина 22'!F29+#REF!+'Ленина 68,8'!F30+'Ленина 67'!F29+'Огарева 20'!F30+'Пролетарская 40'!F29+'Чижевского 4'!F29</f>
        <v>#REF!</v>
      </c>
      <c r="G29" s="10" t="e">
        <f>'Телевизионная 2а'!G28+'Пионерская 16'!G29+'Пионерская 1318'!G29+'Багговута 12'!G29+'Пионерская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12'!G29+'Калинина 18'!G29+'Калинина 23'!G29+'Пионерская 9'!G29+'Высокая 4'!G29+'Пухова 15'!G29+#REF!+#REF!+'Пухова 17'!G29+'Калинина 4'!G29+'Пионерская 18'!G29+'Чичерина 12 к.1'!G29+'Телевизионная 6 к.1'!G30+#REF!+'Пионерская 2'!G29+'Телевизионная 2 к.1'!G29+'Чичерина 16'!G29+'Чичерина 22'!G29+#REF!+'Ленина 68,8'!G30+'Ленина 67'!G29+'Огарева 20'!G30+'Пролетарская 40'!G29+'Чижевского 4'!G29</f>
        <v>#REF!</v>
      </c>
    </row>
    <row r="30" spans="1:7" ht="15">
      <c r="A30" s="9" t="s">
        <v>39</v>
      </c>
      <c r="B30" s="9" t="s">
        <v>38</v>
      </c>
      <c r="C30" s="16">
        <v>18.21</v>
      </c>
      <c r="D30" s="10" t="e">
        <f>'Телевизионная 2а'!D29+'Пионерская 16'!D30+'Пионерская 1318'!D30+'Багговута 12'!D30+'Пионерская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12'!D30+'Калинина 18'!D30+'Калинина 23'!D30+'Пионерская 9'!D30+'Высокая 4'!D30+'Пухова 15'!D30+#REF!+#REF!+'Пухова 17'!D30+'Калинина 4'!D30+'Пионерская 18'!D30+'Чичерина 12 к.1'!D30+'Телевизионная 6 к.1'!D31+#REF!+'Пионерская 2'!D30+'Телевизионная 2 к.1'!D30+'Чичерина 16'!D30+'Чичерина 22'!D30+#REF!+'Ленина 68,8'!D31+'Ленина 67'!D30+'Огарева 20'!D31+'Пролетарская 40'!D30+'Чижевского 4'!D30</f>
        <v>#REF!</v>
      </c>
      <c r="E30" s="10" t="e">
        <f>'Телевизионная 2а'!E29+'Пионерская 16'!E30+'Пионерская 1318'!E30+'Багговута 12'!E30+'Пионерская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12'!E30+'Калинина 18'!E30+'Калинина 23'!E30+'Пионерская 9'!E30+'Высокая 4'!E30+'Пухова 15'!E30+#REF!+#REF!+'Пухова 17'!E30+'Калинина 4'!E30+'Пионерская 18'!E30+'Чичерина 12 к.1'!E30+'Телевизионная 6 к.1'!E31+#REF!+'Пионерская 2'!E30+'Телевизионная 2 к.1'!E30+'Чичерина 16'!E30+'Чичерина 22'!E30+#REF!+'Ленина 68,8'!E31+'Ленина 67'!E30+'Огарева 20'!E31+'Пролетарская 40'!E30+'Чижевского 4'!E30</f>
        <v>#REF!</v>
      </c>
      <c r="F30" s="10" t="e">
        <f>'Телевизионная 2а'!F29+'Пионерская 16'!F30+'Пионерская 1318'!F30+'Багговута 12'!F30+'Пионерская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12'!F30+'Калинина 18'!F30+'Калинина 23'!F30+'Пионерская 9'!F30+'Высокая 4'!F30+'Пухова 15'!F30+#REF!+#REF!+'Пухова 17'!F30+'Калинина 4'!F30+'Пионерская 18'!F30+'Чичерина 12 к.1'!F30+'Телевизионная 6 к.1'!F31+#REF!+'Пионерская 2'!F30+'Телевизионная 2 к.1'!F30+'Чичерина 16'!F30+'Чичерина 22'!F30+#REF!+'Ленина 68,8'!F31+'Ленина 67'!F30+'Огарева 20'!F31+'Пролетарская 40'!F30+'Чижевского 4'!F30</f>
        <v>#REF!</v>
      </c>
      <c r="G30" s="10" t="e">
        <f>'Телевизионная 2а'!G29+'Пионерская 16'!G30+'Пионерская 1318'!G30+'Багговута 12'!G30+'Пионерская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12'!G30+'Калинина 18'!G30+'Калинина 23'!G30+'Пионерская 9'!G30+'Высокая 4'!G30+'Пухова 15'!G30+#REF!+#REF!+'Пухова 17'!G30+'Калинина 4'!G30+'Пионерская 18'!G30+'Чичерина 12 к.1'!G30+'Телевизионная 6 к.1'!G31+#REF!+'Пионерская 2'!G30+'Телевизионная 2 к.1'!G30+'Чичерина 16'!G30+'Чичерина 22'!G30+#REF!+'Ленина 68,8'!G31+'Ленина 67'!G30+'Огарева 20'!G31+'Пролетарская 40'!G30+'Чижевского 4'!G30</f>
        <v>#REF!</v>
      </c>
    </row>
    <row r="31" spans="1:7" ht="15">
      <c r="A31" s="9" t="s">
        <v>42</v>
      </c>
      <c r="B31" s="9" t="s">
        <v>40</v>
      </c>
      <c r="C31" s="16">
        <v>115.3</v>
      </c>
      <c r="D31" s="10" t="e">
        <f>'Телевизионная 2а'!D30+'Пионерская 16'!D31+'Пионерская 1318'!D31+'Багговута 12'!D31+'Пионерская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12'!D31+'Калинина 18'!D31+'Калинина 23'!D31+'Пионерская 9'!D31+'Высокая 4'!D31+'Пухова 15'!D31+#REF!+#REF!+'Пухова 17'!D31+'Калинина 4'!D31+'Пионерская 18'!D31+'Чичерина 12 к.1'!D31+'Телевизионная 6 к.1'!D32+#REF!+'Пионерская 2'!D31+'Телевизионная 2 к.1'!D31+'Чичерина 16'!D31+'Чичерина 22'!D31+#REF!+'Ленина 68,8'!D32+'Ленина 67'!D31+'Огарева 20'!D32+'Пролетарская 40'!D31+'Чижевского 4'!D31</f>
        <v>#REF!</v>
      </c>
      <c r="E31" s="10" t="e">
        <f>'Телевизионная 2а'!E30+'Пионерская 16'!E31+'Пионерская 1318'!E31+'Багговута 12'!E31+'Пионерская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12'!E31+'Калинина 18'!E31+'Калинина 23'!E31+'Пионерская 9'!E31+'Высокая 4'!E31+'Пухова 15'!E31+#REF!+#REF!+'Пухова 17'!E31+'Калинина 4'!E31+'Пионерская 18'!E31+'Чичерина 12 к.1'!E31+'Телевизионная 6 к.1'!E32+#REF!+'Пионерская 2'!E31+'Телевизионная 2 к.1'!E31+'Чичерина 16'!E31+'Чичерина 22'!E31+#REF!+'Ленина 68,8'!E32+'Ленина 67'!E31+'Огарева 20'!E32+'Пролетарская 40'!E31+'Чижевского 4'!E31</f>
        <v>#REF!</v>
      </c>
      <c r="F31" s="10" t="e">
        <f>'Телевизионная 2а'!F30+'Пионерская 16'!F31+'Пионерская 1318'!F31+'Багговута 12'!F31+'Пионерская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12'!F31+'Калинина 18'!F31+'Калинина 23'!F31+'Пионерская 9'!F31+'Высокая 4'!F31+'Пухова 15'!F31+#REF!+#REF!+'Пухова 17'!F31+'Калинина 4'!F31+'Пионерская 18'!F31+'Чичерина 12 к.1'!F31+'Телевизионная 6 к.1'!F32+#REF!+'Пионерская 2'!F31+'Телевизионная 2 к.1'!F31+'Чичерина 16'!F31+'Чичерина 22'!F31+#REF!+'Ленина 68,8'!F32+'Ленина 67'!F31+'Огарева 20'!F32+'Пролетарская 40'!F31+'Чижевского 4'!F31</f>
        <v>#REF!</v>
      </c>
      <c r="G31" s="10" t="e">
        <f>'Телевизионная 2а'!G30+'Пионерская 16'!G31+'Пионерская 1318'!G31+'Багговута 12'!G31+'Пионерская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12'!G31+'Калинина 18'!G31+'Калинина 23'!G31+'Пионерская 9'!G31+'Высокая 4'!G31+'Пухова 15'!G31+#REF!+#REF!+'Пухова 17'!G31+'Калинина 4'!G31+'Пионерская 18'!G31+'Чичерина 12 к.1'!G31+'Телевизионная 6 к.1'!G32+#REF!+'Пионерская 2'!G31+'Телевизионная 2 к.1'!G31+'Чичерина 16'!G31+'Чичерина 22'!G31+#REF!+'Ленина 68,8'!G32+'Ленина 67'!G31+'Огарева 20'!G32+'Пролетарская 40'!G31+'Чижевского 4'!G31</f>
        <v>#REF!</v>
      </c>
    </row>
    <row r="32" spans="1:7" ht="15">
      <c r="A32" s="9" t="s">
        <v>41</v>
      </c>
      <c r="B32" s="9" t="s">
        <v>43</v>
      </c>
      <c r="C32" s="16">
        <v>1544.29</v>
      </c>
      <c r="D32" s="10" t="e">
        <f>'Телевизионная 2а'!D31+'Пионерская 16'!D32+'Пионерская 1318'!D32+'Багговута 12'!D32+'Пионерская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12'!D32+'Калинина 18'!D32+'Калинина 23'!D32+'Пионерская 9'!D32+'Высокая 4'!D32+'Пухова 15'!D32+#REF!+#REF!+'Пухова 17'!D32+'Калинина 4'!D32+'Пионерская 18'!D32+'Чичерина 12 к.1'!D32+'Телевизионная 6 к.1'!D33+#REF!+'Пионерская 2'!D32+'Телевизионная 2 к.1'!D32+'Чичерина 16'!D32+'Чичерина 22'!D32+#REF!+'Ленина 68,8'!D33+'Ленина 67'!D32+'Огарева 20'!D33+'Пролетарская 40'!D32+'Чижевского 4'!D32</f>
        <v>#REF!</v>
      </c>
      <c r="E32" s="10" t="e">
        <f>'Телевизионная 2а'!E31+'Пионерская 16'!E32+'Пионерская 1318'!E32+'Багговута 12'!E32+'Пионерская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12'!E32+'Калинина 18'!E32+'Калинина 23'!E32+'Пионерская 9'!E32+'Высокая 4'!E32+'Пухова 15'!E32+#REF!+#REF!+'Пухова 17'!E32+'Калинина 4'!E32+'Пионерская 18'!E32+'Чичерина 12 к.1'!E32+'Телевизионная 6 к.1'!E33+#REF!+'Пионерская 2'!E32+'Телевизионная 2 к.1'!E32+'Чичерина 16'!E32+'Чичерина 22'!E32+#REF!+'Ленина 68,8'!E33+'Ленина 67'!E32+'Огарева 20'!E33+'Пролетарская 40'!E32+'Чижевского 4'!E32</f>
        <v>#REF!</v>
      </c>
      <c r="F32" s="10" t="e">
        <f>'Телевизионная 2а'!F31+'Пионерская 16'!F32+'Пионерская 1318'!F32+'Багговута 12'!F32+'Пионерская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12'!F32+'Калинина 18'!F32+'Калинина 23'!F32+'Пионерская 9'!F32+'Высокая 4'!F32+'Пухова 15'!F32+#REF!+#REF!+'Пухова 17'!F32+'Калинина 4'!F32+'Пионерская 18'!F32+'Чичерина 12 к.1'!F32+'Телевизионная 6 к.1'!F33+#REF!+'Пионерская 2'!F32+'Телевизионная 2 к.1'!F32+'Чичерина 16'!F32+'Чичерина 22'!F32+#REF!+'Ленина 68,8'!F33+'Ленина 67'!F32+'Огарева 20'!F33+'Пролетарская 40'!F32+'Чижевского 4'!F32</f>
        <v>#REF!</v>
      </c>
      <c r="G32" s="10" t="e">
        <f>'Телевизионная 2а'!G31+'Пионерская 16'!G32+'Пионерская 1318'!G32+'Багговута 12'!G32+'Пионерская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12'!G32+'Калинина 18'!G32+'Калинина 23'!G32+'Пионерская 9'!G32+'Высокая 4'!G32+'Пухова 15'!G32+#REF!+#REF!+'Пухова 17'!G32+'Калинина 4'!G32+'Пионерская 18'!G32+'Чичерина 12 к.1'!G32+'Телевизионная 6 к.1'!G33+#REF!+'Пионерская 2'!G32+'Телевизионная 2 к.1'!G32+'Чичерина 16'!G32+'Чичерина 22'!G32+#REF!+'Ленина 68,8'!G33+'Ленина 67'!G32+'Огарева 20'!G33+'Пролетарская 40'!G32+'Чижевского 4'!G32</f>
        <v>#REF!</v>
      </c>
    </row>
    <row r="33" spans="1:10" s="20" customFormat="1" ht="13.5">
      <c r="A33" s="253" t="s">
        <v>108</v>
      </c>
      <c r="B33" s="254"/>
      <c r="C33" s="255"/>
      <c r="D33" s="19" t="e">
        <f aca="true" t="shared" si="0" ref="D33:J33">D18+D23+D24+D25+D28</f>
        <v>#REF!</v>
      </c>
      <c r="E33" s="19" t="e">
        <f t="shared" si="0"/>
        <v>#REF!</v>
      </c>
      <c r="F33" s="19" t="e">
        <f t="shared" si="0"/>
        <v>#REF!</v>
      </c>
      <c r="G33" s="19" t="e">
        <f t="shared" si="0"/>
        <v>#REF!</v>
      </c>
      <c r="H33" s="19">
        <f t="shared" si="0"/>
        <v>6.75</v>
      </c>
      <c r="I33" s="19">
        <f t="shared" si="0"/>
        <v>0</v>
      </c>
      <c r="J33" s="19">
        <f t="shared" si="0"/>
        <v>0</v>
      </c>
    </row>
    <row r="34" s="3" customFormat="1" ht="15"/>
    <row r="35" spans="1:9" s="3" customFormat="1" ht="15">
      <c r="A35" s="3" t="s">
        <v>55</v>
      </c>
      <c r="G35" s="3" t="s">
        <v>49</v>
      </c>
      <c r="I35" s="3" t="s">
        <v>103</v>
      </c>
    </row>
    <row r="36" s="3" customFormat="1" ht="15"/>
    <row r="37" s="3" customFormat="1" ht="15"/>
    <row r="38" s="3" customFormat="1" ht="15">
      <c r="G38" s="4" t="s">
        <v>110</v>
      </c>
    </row>
    <row r="39" s="3" customFormat="1" ht="15"/>
    <row r="40" s="3" customFormat="1" ht="15"/>
    <row r="41" s="3" customFormat="1" ht="15">
      <c r="A41" s="3" t="s">
        <v>50</v>
      </c>
    </row>
    <row r="42" spans="3:7" s="3" customFormat="1" ht="15">
      <c r="C42" s="14" t="s">
        <v>51</v>
      </c>
      <c r="E42" s="14"/>
      <c r="F42" s="14"/>
      <c r="G42" s="14"/>
    </row>
    <row r="43" s="3" customFormat="1" ht="15"/>
    <row r="44" s="3" customFormat="1" ht="15"/>
  </sheetData>
  <sheetProtection/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1">
      <selection activeCell="F41" sqref="F41:G41"/>
    </sheetView>
  </sheetViews>
  <sheetFormatPr defaultColWidth="9.140625" defaultRowHeight="15" outlineLevelCol="1"/>
  <cols>
    <col min="1" max="1" width="5.0039062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F7" s="4" t="s">
        <v>154</v>
      </c>
    </row>
    <row r="8" spans="1:6" s="3" customFormat="1" ht="15">
      <c r="A8" s="3" t="s">
        <v>3</v>
      </c>
      <c r="F8" s="4" t="s">
        <v>243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5.75" thickBot="1">
      <c r="A13" s="189" t="s">
        <v>164</v>
      </c>
      <c r="B13" s="190"/>
      <c r="C13" s="190"/>
      <c r="D13" s="83">
        <v>167871.82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83">
        <v>-105022.04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222</v>
      </c>
    </row>
    <row r="18" spans="1:9" s="3" customFormat="1" ht="30">
      <c r="A18" s="8" t="s">
        <v>14</v>
      </c>
      <c r="B18" s="9" t="s">
        <v>15</v>
      </c>
      <c r="C18" s="73">
        <f>SUM(C19:C22)</f>
        <v>7.970000000000001</v>
      </c>
      <c r="D18" s="71">
        <v>385311.21</v>
      </c>
      <c r="E18" s="71">
        <v>374958.2</v>
      </c>
      <c r="F18" s="71">
        <f aca="true" t="shared" si="0" ref="F18:F25">D18</f>
        <v>385311.21</v>
      </c>
      <c r="G18" s="72">
        <f aca="true" t="shared" si="1" ref="G18:G28">E18-D18</f>
        <v>-10353.01000000001</v>
      </c>
      <c r="H18" s="32">
        <v>7.97</v>
      </c>
      <c r="I18" s="15"/>
    </row>
    <row r="19" spans="1:9" s="3" customFormat="1" ht="30">
      <c r="A19" s="8" t="s">
        <v>16</v>
      </c>
      <c r="B19" s="9" t="s">
        <v>17</v>
      </c>
      <c r="C19" s="73">
        <v>2.62</v>
      </c>
      <c r="D19" s="71">
        <f>D18*I19</f>
        <v>126664.41282308659</v>
      </c>
      <c r="E19" s="71">
        <f>E18*I19</f>
        <v>123261.03939774155</v>
      </c>
      <c r="F19" s="71">
        <f t="shared" si="0"/>
        <v>126664.41282308659</v>
      </c>
      <c r="G19" s="72">
        <f t="shared" si="1"/>
        <v>-3403.3734253450384</v>
      </c>
      <c r="H19" s="32">
        <v>2.62</v>
      </c>
      <c r="I19" s="15">
        <f>H19/H18</f>
        <v>0.32873274780426603</v>
      </c>
    </row>
    <row r="20" spans="1:9" s="3" customFormat="1" ht="30">
      <c r="A20" s="8" t="s">
        <v>18</v>
      </c>
      <c r="B20" s="9" t="s">
        <v>19</v>
      </c>
      <c r="C20" s="73">
        <v>1.33</v>
      </c>
      <c r="D20" s="71">
        <f>D18*I20</f>
        <v>64299.110326223345</v>
      </c>
      <c r="E20" s="71">
        <f>E18*I20</f>
        <v>62571.443663739024</v>
      </c>
      <c r="F20" s="71">
        <f t="shared" si="0"/>
        <v>64299.110326223345</v>
      </c>
      <c r="G20" s="72">
        <f t="shared" si="1"/>
        <v>-1727.66666248432</v>
      </c>
      <c r="H20" s="32">
        <v>1.33</v>
      </c>
      <c r="I20" s="15">
        <f>H20/H18</f>
        <v>0.1668757841907152</v>
      </c>
    </row>
    <row r="21" spans="1:9" s="3" customFormat="1" ht="15">
      <c r="A21" s="8" t="s">
        <v>20</v>
      </c>
      <c r="B21" s="9" t="s">
        <v>21</v>
      </c>
      <c r="C21" s="73">
        <v>1.63</v>
      </c>
      <c r="D21" s="71">
        <f>D18*I21</f>
        <v>78802.66904642408</v>
      </c>
      <c r="E21" s="71">
        <f>E18*I21</f>
        <v>76685.30313676286</v>
      </c>
      <c r="F21" s="71">
        <f t="shared" si="0"/>
        <v>78802.66904642408</v>
      </c>
      <c r="G21" s="72">
        <f t="shared" si="1"/>
        <v>-2117.3659096612246</v>
      </c>
      <c r="H21" s="32">
        <v>1.63</v>
      </c>
      <c r="I21" s="15">
        <f>H21/H18</f>
        <v>0.2045169385194479</v>
      </c>
    </row>
    <row r="22" spans="1:9" s="3" customFormat="1" ht="30">
      <c r="A22" s="8" t="s">
        <v>22</v>
      </c>
      <c r="B22" s="9" t="s">
        <v>23</v>
      </c>
      <c r="C22" s="73">
        <v>2.39</v>
      </c>
      <c r="D22" s="71">
        <f>D18*I22</f>
        <v>115545.01780426601</v>
      </c>
      <c r="E22" s="71">
        <f>E18*I22</f>
        <v>112440.4138017566</v>
      </c>
      <c r="F22" s="71">
        <f t="shared" si="0"/>
        <v>115545.01780426601</v>
      </c>
      <c r="G22" s="72">
        <f t="shared" si="1"/>
        <v>-3104.6040025094117</v>
      </c>
      <c r="H22" s="32">
        <v>2.39</v>
      </c>
      <c r="I22" s="15">
        <f>H22/H18</f>
        <v>0.2998745294855709</v>
      </c>
    </row>
    <row r="23" spans="1:7" ht="15">
      <c r="A23" s="9" t="s">
        <v>25</v>
      </c>
      <c r="B23" s="9" t="s">
        <v>26</v>
      </c>
      <c r="C23" s="73">
        <v>3.15</v>
      </c>
      <c r="D23" s="72">
        <v>145625.16</v>
      </c>
      <c r="E23" s="72">
        <v>142752.34</v>
      </c>
      <c r="F23" s="71">
        <f t="shared" si="0"/>
        <v>145625.16</v>
      </c>
      <c r="G23" s="72">
        <f t="shared" si="1"/>
        <v>-2872.820000000007</v>
      </c>
    </row>
    <row r="24" spans="1:7" ht="15">
      <c r="A24" s="9" t="s">
        <v>27</v>
      </c>
      <c r="B24" s="9" t="s">
        <v>28</v>
      </c>
      <c r="C24" s="73">
        <v>2.98</v>
      </c>
      <c r="D24" s="72">
        <v>139447.28</v>
      </c>
      <c r="E24" s="72">
        <v>136623.66</v>
      </c>
      <c r="F24" s="72">
        <f t="shared" si="0"/>
        <v>139447.28</v>
      </c>
      <c r="G24" s="72">
        <f t="shared" si="1"/>
        <v>-2823.6199999999953</v>
      </c>
    </row>
    <row r="25" spans="1:7" ht="15">
      <c r="A25" s="9" t="s">
        <v>29</v>
      </c>
      <c r="B25" s="9" t="s">
        <v>30</v>
      </c>
      <c r="C25" s="73">
        <v>0.92</v>
      </c>
      <c r="D25" s="72">
        <v>43052.44</v>
      </c>
      <c r="E25" s="72">
        <v>42179.64</v>
      </c>
      <c r="F25" s="72">
        <f t="shared" si="0"/>
        <v>43052.44</v>
      </c>
      <c r="G25" s="72">
        <f t="shared" si="1"/>
        <v>-872.8000000000029</v>
      </c>
    </row>
    <row r="26" spans="1:7" ht="15">
      <c r="A26" s="9" t="s">
        <v>31</v>
      </c>
      <c r="B26" s="28" t="s">
        <v>133</v>
      </c>
      <c r="C26" s="73">
        <v>1.82</v>
      </c>
      <c r="D26" s="72">
        <v>85036.6</v>
      </c>
      <c r="E26" s="72">
        <v>83313.71</v>
      </c>
      <c r="F26" s="81">
        <f>F41</f>
        <v>64266.4026</v>
      </c>
      <c r="G26" s="72">
        <f t="shared" si="1"/>
        <v>-1722.8899999999994</v>
      </c>
    </row>
    <row r="27" spans="1:7" ht="15">
      <c r="A27" s="9" t="s">
        <v>235</v>
      </c>
      <c r="B27" s="28" t="s">
        <v>179</v>
      </c>
      <c r="C27" s="73"/>
      <c r="D27" s="72">
        <v>150424.8</v>
      </c>
      <c r="E27" s="72">
        <v>136774.76</v>
      </c>
      <c r="F27" s="81">
        <v>0</v>
      </c>
      <c r="G27" s="72">
        <f t="shared" si="1"/>
        <v>-13650.039999999979</v>
      </c>
    </row>
    <row r="28" spans="1:7" ht="30">
      <c r="A28" s="9" t="s">
        <v>35</v>
      </c>
      <c r="B28" s="9" t="s">
        <v>34</v>
      </c>
      <c r="C28" s="74">
        <v>0</v>
      </c>
      <c r="D28" s="72">
        <v>0</v>
      </c>
      <c r="E28" s="72">
        <v>0</v>
      </c>
      <c r="F28" s="81">
        <v>0</v>
      </c>
      <c r="G28" s="72">
        <f t="shared" si="1"/>
        <v>0</v>
      </c>
    </row>
    <row r="29" spans="1:7" ht="30">
      <c r="A29" s="9" t="s">
        <v>236</v>
      </c>
      <c r="B29" s="9" t="s">
        <v>36</v>
      </c>
      <c r="C29" s="73">
        <f>SUM(C30:C33)</f>
        <v>2125.56</v>
      </c>
      <c r="D29" s="72">
        <f>SUM(D30:D33)</f>
        <v>1752424.18</v>
      </c>
      <c r="E29" s="72">
        <f>SUM(E30:E33)</f>
        <v>1660898.0699999998</v>
      </c>
      <c r="F29" s="72">
        <f>SUM(F30:F33)</f>
        <v>1752424.18</v>
      </c>
      <c r="G29" s="72">
        <f>SUM(G30:G33)</f>
        <v>-91526.11000000004</v>
      </c>
    </row>
    <row r="30" spans="1:7" ht="15">
      <c r="A30" s="9" t="s">
        <v>237</v>
      </c>
      <c r="B30" s="9" t="s">
        <v>107</v>
      </c>
      <c r="C30" s="73">
        <v>4.23</v>
      </c>
      <c r="D30" s="72">
        <v>0</v>
      </c>
      <c r="E30" s="72">
        <v>0</v>
      </c>
      <c r="F30" s="72">
        <v>0</v>
      </c>
      <c r="G30" s="72">
        <f>E30-D30</f>
        <v>0</v>
      </c>
    </row>
    <row r="31" spans="1:7" ht="30">
      <c r="A31" s="9" t="s">
        <v>238</v>
      </c>
      <c r="B31" s="9" t="s">
        <v>184</v>
      </c>
      <c r="C31" s="73">
        <v>42.36</v>
      </c>
      <c r="D31" s="72">
        <v>261461.44</v>
      </c>
      <c r="E31" s="72">
        <v>244921.63</v>
      </c>
      <c r="F31" s="72">
        <f>D31</f>
        <v>261461.44</v>
      </c>
      <c r="G31" s="72">
        <f>E31-D31</f>
        <v>-16539.809999999998</v>
      </c>
    </row>
    <row r="32" spans="1:7" ht="30">
      <c r="A32" s="9" t="s">
        <v>239</v>
      </c>
      <c r="B32" s="9" t="s">
        <v>189</v>
      </c>
      <c r="C32" s="73">
        <v>164.51</v>
      </c>
      <c r="D32" s="72">
        <v>423714.98</v>
      </c>
      <c r="E32" s="72">
        <v>394728.25</v>
      </c>
      <c r="F32" s="72">
        <f>D32</f>
        <v>423714.98</v>
      </c>
      <c r="G32" s="72">
        <f>E32-D32</f>
        <v>-28986.72999999998</v>
      </c>
    </row>
    <row r="33" spans="1:7" ht="15">
      <c r="A33" s="9" t="s">
        <v>240</v>
      </c>
      <c r="B33" s="9" t="s">
        <v>43</v>
      </c>
      <c r="C33" s="73">
        <v>1914.46</v>
      </c>
      <c r="D33" s="72">
        <v>1067247.76</v>
      </c>
      <c r="E33" s="72">
        <v>1021248.19</v>
      </c>
      <c r="F33" s="72">
        <f>D33</f>
        <v>1067247.76</v>
      </c>
      <c r="G33" s="72">
        <f>E33-D33</f>
        <v>-45999.570000000065</v>
      </c>
    </row>
    <row r="34" spans="1:10" s="20" customFormat="1" ht="14.25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189" t="s">
        <v>208</v>
      </c>
      <c r="B35" s="190"/>
      <c r="C35" s="190"/>
      <c r="D35" s="83">
        <f>D13+D18+D23+D24+D25+D26+D28+D29+D34-E18-E23-E24-E25-E26-E28-E29</f>
        <v>278043.0700000003</v>
      </c>
      <c r="E35" s="39"/>
      <c r="F35" s="39"/>
      <c r="G35" s="39"/>
      <c r="H35" s="40"/>
      <c r="I35" s="40"/>
    </row>
    <row r="36" spans="1:9" s="15" customFormat="1" ht="15.75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43" t="s">
        <v>209</v>
      </c>
      <c r="B37" s="44"/>
      <c r="C37" s="44"/>
      <c r="D37" s="45"/>
      <c r="E37" s="46"/>
      <c r="F37" s="46"/>
      <c r="G37" s="38">
        <f>G15+E28-F28</f>
        <v>-105022.04</v>
      </c>
      <c r="H37" s="40"/>
      <c r="I37" s="40"/>
    </row>
    <row r="38" spans="1:9" ht="35.25" customHeight="1">
      <c r="A38" s="236" t="s">
        <v>44</v>
      </c>
      <c r="B38" s="236"/>
      <c r="C38" s="236"/>
      <c r="D38" s="236"/>
      <c r="E38" s="236"/>
      <c r="F38" s="236"/>
      <c r="G38" s="236"/>
      <c r="H38" s="236"/>
      <c r="I38" s="236"/>
    </row>
    <row r="40" spans="1:7" s="7" customFormat="1" ht="28.5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5">
      <c r="A41" s="11" t="s">
        <v>47</v>
      </c>
      <c r="B41" s="186" t="s">
        <v>128</v>
      </c>
      <c r="C41" s="187"/>
      <c r="D41" s="187"/>
      <c r="E41" s="188"/>
      <c r="F41" s="218">
        <f>SUM(F42:L48)</f>
        <v>64266.4026</v>
      </c>
      <c r="G41" s="219"/>
    </row>
    <row r="42" spans="1:7" ht="15">
      <c r="A42" s="9" t="s">
        <v>16</v>
      </c>
      <c r="B42" s="197" t="s">
        <v>258</v>
      </c>
      <c r="C42" s="197"/>
      <c r="D42" s="197"/>
      <c r="E42" s="197"/>
      <c r="F42" s="198">
        <v>5385</v>
      </c>
      <c r="G42" s="198"/>
    </row>
    <row r="43" spans="1:7" ht="15">
      <c r="A43" s="9" t="s">
        <v>18</v>
      </c>
      <c r="B43" s="197" t="s">
        <v>336</v>
      </c>
      <c r="C43" s="197"/>
      <c r="D43" s="197"/>
      <c r="E43" s="197"/>
      <c r="F43" s="198">
        <v>11593.88</v>
      </c>
      <c r="G43" s="198"/>
    </row>
    <row r="44" spans="1:7" s="49" customFormat="1" ht="15">
      <c r="A44" s="48" t="s">
        <v>20</v>
      </c>
      <c r="B44" s="208" t="s">
        <v>337</v>
      </c>
      <c r="C44" s="208"/>
      <c r="D44" s="208"/>
      <c r="E44" s="208"/>
      <c r="F44" s="215">
        <v>2003.77</v>
      </c>
      <c r="G44" s="215"/>
    </row>
    <row r="45" spans="1:7" ht="15">
      <c r="A45" s="9" t="s">
        <v>22</v>
      </c>
      <c r="B45" s="197" t="s">
        <v>338</v>
      </c>
      <c r="C45" s="197"/>
      <c r="D45" s="197"/>
      <c r="E45" s="197"/>
      <c r="F45" s="198">
        <v>31636.93</v>
      </c>
      <c r="G45" s="198"/>
    </row>
    <row r="46" spans="1:7" s="49" customFormat="1" ht="15">
      <c r="A46" s="48" t="s">
        <v>24</v>
      </c>
      <c r="B46" s="208" t="s">
        <v>272</v>
      </c>
      <c r="C46" s="208"/>
      <c r="D46" s="208"/>
      <c r="E46" s="208"/>
      <c r="F46" s="215">
        <v>5848</v>
      </c>
      <c r="G46" s="215"/>
    </row>
    <row r="47" spans="1:7" s="49" customFormat="1" ht="15">
      <c r="A47" s="9" t="s">
        <v>118</v>
      </c>
      <c r="B47" s="221" t="s">
        <v>409</v>
      </c>
      <c r="C47" s="211"/>
      <c r="D47" s="211"/>
      <c r="E47" s="212"/>
      <c r="F47" s="224">
        <v>2800</v>
      </c>
      <c r="G47" s="225"/>
    </row>
    <row r="48" spans="1:7" s="49" customFormat="1" ht="15" customHeight="1">
      <c r="A48" s="9" t="s">
        <v>119</v>
      </c>
      <c r="B48" s="208" t="s">
        <v>156</v>
      </c>
      <c r="C48" s="208"/>
      <c r="D48" s="208"/>
      <c r="E48" s="208"/>
      <c r="F48" s="215">
        <f>E26*6%</f>
        <v>4998.8226</v>
      </c>
      <c r="G48" s="215"/>
    </row>
    <row r="49" spans="1:7" s="3" customFormat="1" ht="15">
      <c r="A49" s="51"/>
      <c r="B49" s="52"/>
      <c r="C49" s="52"/>
      <c r="D49" s="52"/>
      <c r="E49" s="52"/>
      <c r="F49" s="53"/>
      <c r="G49" s="53"/>
    </row>
    <row r="50" s="3" customFormat="1" ht="15"/>
    <row r="51" spans="1:6" s="3" customFormat="1" ht="15">
      <c r="A51" s="3" t="s">
        <v>55</v>
      </c>
      <c r="C51" s="3" t="s">
        <v>49</v>
      </c>
      <c r="F51" s="3" t="s">
        <v>103</v>
      </c>
    </row>
    <row r="52" s="3" customFormat="1" ht="15">
      <c r="F52" s="4" t="s">
        <v>215</v>
      </c>
    </row>
    <row r="53" s="3" customFormat="1" ht="15">
      <c r="A53" s="3" t="s">
        <v>50</v>
      </c>
    </row>
    <row r="54" spans="3:7" s="3" customFormat="1" ht="15">
      <c r="C54" s="14" t="s">
        <v>51</v>
      </c>
      <c r="E54" s="14"/>
      <c r="F54" s="14"/>
      <c r="G54" s="14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</sheetData>
  <sheetProtection/>
  <mergeCells count="28">
    <mergeCell ref="B48:E48"/>
    <mergeCell ref="F48:G48"/>
    <mergeCell ref="B44:E44"/>
    <mergeCell ref="B43:E43"/>
    <mergeCell ref="B41:E41"/>
    <mergeCell ref="F41:G41"/>
    <mergeCell ref="B47:E47"/>
    <mergeCell ref="F47:G47"/>
    <mergeCell ref="F43:G43"/>
    <mergeCell ref="B46:E46"/>
    <mergeCell ref="B45:E45"/>
    <mergeCell ref="F45:G45"/>
    <mergeCell ref="F44:G44"/>
    <mergeCell ref="F46:G46"/>
    <mergeCell ref="A1:I1"/>
    <mergeCell ref="A2:I2"/>
    <mergeCell ref="A3:K3"/>
    <mergeCell ref="A5:I5"/>
    <mergeCell ref="A10:I10"/>
    <mergeCell ref="A11:I11"/>
    <mergeCell ref="A12:I12"/>
    <mergeCell ref="B42:E42"/>
    <mergeCell ref="F42:G42"/>
    <mergeCell ref="A13:C13"/>
    <mergeCell ref="A35:C35"/>
    <mergeCell ref="A38:I38"/>
    <mergeCell ref="B40:E40"/>
    <mergeCell ref="F40:G4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C32" sqref="C32"/>
    </sheetView>
  </sheetViews>
  <sheetFormatPr defaultColWidth="9.140625" defaultRowHeight="15" outlineLevelCol="1"/>
  <cols>
    <col min="1" max="1" width="5.00390625" style="1" customWidth="1"/>
    <col min="2" max="2" width="31.28125" style="1" customWidth="1"/>
    <col min="3" max="3" width="11.00390625" style="1" customWidth="1"/>
    <col min="4" max="4" width="11.28125" style="1" customWidth="1"/>
    <col min="5" max="5" width="15.140625" style="1" customWidth="1"/>
    <col min="6" max="6" width="12.7109375" style="1" customWidth="1"/>
    <col min="7" max="7" width="15.00390625" style="1" customWidth="1"/>
    <col min="8" max="8" width="14.421875" style="1" customWidth="1"/>
    <col min="9" max="9" width="13.421875" style="1" customWidth="1"/>
    <col min="10" max="10" width="10.8515625" style="1" hidden="1" customWidth="1" outlineLevel="1"/>
    <col min="11" max="11" width="13.421875" style="1" hidden="1" customWidth="1" outlineLevel="1"/>
    <col min="12" max="14" width="9.140625" style="1" hidden="1" customWidth="1" outlineLevel="1"/>
    <col min="15" max="15" width="11.7109375" style="1" bestFit="1" customWidth="1" collapsed="1"/>
    <col min="16" max="16" width="12.00390625" style="1" customWidth="1"/>
    <col min="17" max="17" width="10.140625" style="1" bestFit="1" customWidth="1"/>
    <col min="18" max="18" width="9.57421875" style="1" bestFit="1" customWidth="1"/>
    <col min="19" max="20" width="11.57421875" style="1" bestFit="1" customWidth="1"/>
    <col min="21" max="16384" width="9.140625" style="1" customWidth="1"/>
  </cols>
  <sheetData>
    <row r="1" spans="1:11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3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7" spans="1:8" s="3" customFormat="1" ht="15">
      <c r="A7" s="3" t="s">
        <v>2</v>
      </c>
      <c r="G7" s="4" t="s">
        <v>169</v>
      </c>
      <c r="H7" s="4"/>
    </row>
    <row r="8" spans="1:8" s="3" customFormat="1" ht="15">
      <c r="A8" s="3" t="s">
        <v>3</v>
      </c>
      <c r="G8" s="4" t="s">
        <v>170</v>
      </c>
      <c r="H8" s="4"/>
    </row>
    <row r="9" s="3" customFormat="1" ht="15">
      <c r="H9" s="15"/>
    </row>
    <row r="10" spans="1:11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11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11" s="15" customFormat="1" ht="15.75" thickBot="1">
      <c r="A13" s="189" t="s">
        <v>164</v>
      </c>
      <c r="B13" s="190"/>
      <c r="C13" s="190"/>
      <c r="D13" s="44"/>
      <c r="E13" s="83">
        <v>521745.37</v>
      </c>
      <c r="F13" s="39"/>
      <c r="G13" s="39"/>
      <c r="H13" s="39"/>
      <c r="I13" s="39"/>
      <c r="J13" s="40"/>
      <c r="K13" s="40"/>
    </row>
    <row r="14" spans="1:11" s="15" customFormat="1" ht="15.75" thickBot="1">
      <c r="A14" s="41"/>
      <c r="B14" s="41"/>
      <c r="C14" s="41"/>
      <c r="D14" s="41"/>
      <c r="E14" s="42"/>
      <c r="F14" s="39"/>
      <c r="G14" s="39"/>
      <c r="H14" s="39"/>
      <c r="I14" s="39"/>
      <c r="J14" s="40"/>
      <c r="K14" s="40"/>
    </row>
    <row r="15" spans="1:11" s="15" customFormat="1" ht="15.75" thickBot="1">
      <c r="A15" s="43" t="s">
        <v>193</v>
      </c>
      <c r="B15" s="44"/>
      <c r="C15" s="44"/>
      <c r="D15" s="44"/>
      <c r="E15" s="45"/>
      <c r="F15" s="46"/>
      <c r="G15" s="46"/>
      <c r="H15" s="46"/>
      <c r="I15" s="83">
        <v>41643.55</v>
      </c>
      <c r="J15" s="40"/>
      <c r="K15" s="40"/>
    </row>
    <row r="16" s="3" customFormat="1" ht="15"/>
    <row r="17" spans="1:9" s="18" customFormat="1" ht="38.25">
      <c r="A17" s="6" t="s">
        <v>11</v>
      </c>
      <c r="B17" s="6" t="s">
        <v>12</v>
      </c>
      <c r="C17" s="6" t="s">
        <v>104</v>
      </c>
      <c r="D17" s="6" t="s">
        <v>244</v>
      </c>
      <c r="E17" s="6" t="s">
        <v>211</v>
      </c>
      <c r="F17" s="6" t="s">
        <v>212</v>
      </c>
      <c r="G17" s="17" t="s">
        <v>213</v>
      </c>
      <c r="H17" s="113" t="s">
        <v>245</v>
      </c>
      <c r="I17" s="6" t="s">
        <v>214</v>
      </c>
    </row>
    <row r="18" spans="1:10" s="3" customFormat="1" ht="30">
      <c r="A18" s="8" t="s">
        <v>14</v>
      </c>
      <c r="B18" s="9" t="s">
        <v>15</v>
      </c>
      <c r="C18" s="126">
        <f>SUM(C19:C22)</f>
        <v>7.890000000000001</v>
      </c>
      <c r="D18" s="126">
        <v>-86765.22</v>
      </c>
      <c r="E18" s="114">
        <v>695640.21</v>
      </c>
      <c r="F18" s="114">
        <v>515447.95</v>
      </c>
      <c r="G18" s="114">
        <f>E18</f>
        <v>695640.21</v>
      </c>
      <c r="H18" s="114">
        <f>D18+F18-G18</f>
        <v>-266957.48</v>
      </c>
      <c r="I18" s="95">
        <f>F18-E18</f>
        <v>-180192.25999999995</v>
      </c>
      <c r="J18" s="32">
        <v>7.89</v>
      </c>
    </row>
    <row r="19" spans="1:11" s="3" customFormat="1" ht="30">
      <c r="A19" s="8" t="s">
        <v>16</v>
      </c>
      <c r="B19" s="9" t="s">
        <v>17</v>
      </c>
      <c r="C19" s="126">
        <v>2.62</v>
      </c>
      <c r="D19" s="126">
        <v>-28811.77</v>
      </c>
      <c r="E19" s="114">
        <f>E18*K19</f>
        <v>230998.39673003805</v>
      </c>
      <c r="F19" s="114">
        <f>F18*K19</f>
        <v>171162.6906210393</v>
      </c>
      <c r="G19" s="114">
        <f aca="true" t="shared" si="0" ref="G19:G24">E19</f>
        <v>230998.39673003805</v>
      </c>
      <c r="H19" s="114">
        <f aca="true" t="shared" si="1" ref="H19:H35">D19+F19-G19</f>
        <v>-88647.47610899873</v>
      </c>
      <c r="I19" s="95">
        <f aca="true" t="shared" si="2" ref="I19:I27">F19-E19</f>
        <v>-59835.70610899874</v>
      </c>
      <c r="J19" s="32">
        <v>2.62</v>
      </c>
      <c r="K19" s="3">
        <f>J19/J18</f>
        <v>0.33206590621039295</v>
      </c>
    </row>
    <row r="20" spans="1:11" s="3" customFormat="1" ht="30">
      <c r="A20" s="8" t="s">
        <v>18</v>
      </c>
      <c r="B20" s="9" t="s">
        <v>19</v>
      </c>
      <c r="C20" s="126">
        <v>1.33</v>
      </c>
      <c r="D20" s="126">
        <v>-14625.82</v>
      </c>
      <c r="E20" s="114">
        <f>E18*K20</f>
        <v>117262.54490494296</v>
      </c>
      <c r="F20" s="114">
        <f>F18*K20</f>
        <v>86887.93073510774</v>
      </c>
      <c r="G20" s="114">
        <f t="shared" si="0"/>
        <v>117262.54490494296</v>
      </c>
      <c r="H20" s="114">
        <f t="shared" si="1"/>
        <v>-45000.43416983522</v>
      </c>
      <c r="I20" s="95">
        <f t="shared" si="2"/>
        <v>-30374.614169835215</v>
      </c>
      <c r="J20" s="32">
        <v>1.33</v>
      </c>
      <c r="K20" s="3">
        <f>J20/J18</f>
        <v>0.16856780735107732</v>
      </c>
    </row>
    <row r="21" spans="1:11" s="3" customFormat="1" ht="15">
      <c r="A21" s="8" t="s">
        <v>20</v>
      </c>
      <c r="B21" s="9" t="s">
        <v>21</v>
      </c>
      <c r="C21" s="126">
        <v>1.55</v>
      </c>
      <c r="D21" s="126">
        <v>-17045.13</v>
      </c>
      <c r="E21" s="114">
        <f>E18*K21</f>
        <v>136659.35684410646</v>
      </c>
      <c r="F21" s="114">
        <f>F18*K21</f>
        <v>101260.37040557669</v>
      </c>
      <c r="G21" s="114">
        <f t="shared" si="0"/>
        <v>136659.35684410646</v>
      </c>
      <c r="H21" s="114">
        <f t="shared" si="1"/>
        <v>-52444.116438529774</v>
      </c>
      <c r="I21" s="95">
        <f t="shared" si="2"/>
        <v>-35398.98643852977</v>
      </c>
      <c r="J21" s="32">
        <v>1.55</v>
      </c>
      <c r="K21" s="3">
        <f>J21/J18</f>
        <v>0.1964512040557668</v>
      </c>
    </row>
    <row r="22" spans="1:11" s="3" customFormat="1" ht="30">
      <c r="A22" s="8" t="s">
        <v>22</v>
      </c>
      <c r="B22" s="9" t="s">
        <v>23</v>
      </c>
      <c r="C22" s="126">
        <v>2.39</v>
      </c>
      <c r="D22" s="126">
        <v>-26282.49</v>
      </c>
      <c r="E22" s="114">
        <f>E18*K22</f>
        <v>210719.91152091257</v>
      </c>
      <c r="F22" s="114">
        <f>F18*K22</f>
        <v>156136.95823827633</v>
      </c>
      <c r="G22" s="114">
        <f t="shared" si="0"/>
        <v>210719.91152091257</v>
      </c>
      <c r="H22" s="114">
        <f t="shared" si="1"/>
        <v>-80865.44328263625</v>
      </c>
      <c r="I22" s="95">
        <f t="shared" si="2"/>
        <v>-54582.95328263624</v>
      </c>
      <c r="J22" s="32">
        <v>2.39</v>
      </c>
      <c r="K22" s="3">
        <f>J22/J18</f>
        <v>0.30291508238276305</v>
      </c>
    </row>
    <row r="23" spans="1:9" s="49" customFormat="1" ht="15">
      <c r="A23" s="9" t="s">
        <v>25</v>
      </c>
      <c r="B23" s="9" t="s">
        <v>26</v>
      </c>
      <c r="C23" s="126">
        <v>3.15</v>
      </c>
      <c r="D23" s="126">
        <v>-28584.64</v>
      </c>
      <c r="E23" s="95">
        <v>269138.92</v>
      </c>
      <c r="F23" s="95">
        <v>245775.18</v>
      </c>
      <c r="G23" s="114">
        <f t="shared" si="0"/>
        <v>269138.92</v>
      </c>
      <c r="H23" s="114">
        <f t="shared" si="1"/>
        <v>-51948.380000000005</v>
      </c>
      <c r="I23" s="95">
        <f t="shared" si="2"/>
        <v>-23363.73999999999</v>
      </c>
    </row>
    <row r="24" spans="1:9" ht="15">
      <c r="A24" s="48" t="s">
        <v>27</v>
      </c>
      <c r="B24" s="48" t="s">
        <v>28</v>
      </c>
      <c r="C24" s="73">
        <v>2.98</v>
      </c>
      <c r="D24" s="73">
        <v>-31313.9</v>
      </c>
      <c r="E24" s="72">
        <v>272355.98</v>
      </c>
      <c r="F24" s="72">
        <v>254397.16</v>
      </c>
      <c r="G24" s="72">
        <f t="shared" si="0"/>
        <v>272355.98</v>
      </c>
      <c r="H24" s="71">
        <f t="shared" si="1"/>
        <v>-49272.71999999997</v>
      </c>
      <c r="I24" s="72">
        <f t="shared" si="2"/>
        <v>-17958.819999999978</v>
      </c>
    </row>
    <row r="25" spans="1:9" s="49" customFormat="1" ht="15">
      <c r="A25" s="9" t="s">
        <v>29</v>
      </c>
      <c r="B25" s="9" t="s">
        <v>179</v>
      </c>
      <c r="C25" s="126"/>
      <c r="D25" s="126">
        <v>0</v>
      </c>
      <c r="E25" s="95">
        <v>65.12</v>
      </c>
      <c r="F25" s="95">
        <v>38.47</v>
      </c>
      <c r="G25" s="95">
        <v>0</v>
      </c>
      <c r="H25" s="114">
        <f t="shared" si="1"/>
        <v>38.47</v>
      </c>
      <c r="I25" s="95">
        <f>F25-E25</f>
        <v>-26.650000000000006</v>
      </c>
    </row>
    <row r="26" spans="1:9" ht="15">
      <c r="A26" s="48" t="s">
        <v>31</v>
      </c>
      <c r="B26" s="16" t="s">
        <v>133</v>
      </c>
      <c r="C26" s="73">
        <v>1.82</v>
      </c>
      <c r="D26" s="73">
        <v>41643.55</v>
      </c>
      <c r="E26" s="72">
        <v>68872.07</v>
      </c>
      <c r="F26" s="72">
        <v>50205.9</v>
      </c>
      <c r="G26" s="81">
        <f>G48</f>
        <v>73889.45400000001</v>
      </c>
      <c r="H26" s="71">
        <f>D26+F26-G26</f>
        <v>17959.996</v>
      </c>
      <c r="I26" s="72">
        <f t="shared" si="2"/>
        <v>-18666.170000000006</v>
      </c>
    </row>
    <row r="27" spans="1:9" s="49" customFormat="1" ht="30">
      <c r="A27" s="9" t="s">
        <v>33</v>
      </c>
      <c r="B27" s="9" t="s">
        <v>34</v>
      </c>
      <c r="C27" s="127">
        <v>0</v>
      </c>
      <c r="D27" s="126">
        <v>0</v>
      </c>
      <c r="E27" s="95">
        <v>0</v>
      </c>
      <c r="F27" s="95">
        <v>0</v>
      </c>
      <c r="G27" s="97">
        <v>0</v>
      </c>
      <c r="H27" s="114">
        <f t="shared" si="1"/>
        <v>0</v>
      </c>
      <c r="I27" s="95">
        <f t="shared" si="2"/>
        <v>0</v>
      </c>
    </row>
    <row r="28" spans="1:15" ht="30">
      <c r="A28" s="48" t="s">
        <v>35</v>
      </c>
      <c r="B28" s="48" t="s">
        <v>36</v>
      </c>
      <c r="C28" s="74">
        <f>SUM(C29:C36)</f>
        <v>2022.24</v>
      </c>
      <c r="D28" s="73">
        <v>-356415.44</v>
      </c>
      <c r="E28" s="72">
        <f>E29+E32+E33+E34+E35+E36</f>
        <v>3384537.9764</v>
      </c>
      <c r="F28" s="72">
        <f>SUM(F29:F36)-F30-F31</f>
        <v>3611782.53821763</v>
      </c>
      <c r="G28" s="72">
        <f>SUM(G29:G36)-G30-G31</f>
        <v>3384537.9764</v>
      </c>
      <c r="H28" s="71">
        <f t="shared" si="1"/>
        <v>-129170.87818237022</v>
      </c>
      <c r="I28" s="72">
        <f>SUM(I29:I36)-I30-I31</f>
        <v>227244.5618176295</v>
      </c>
      <c r="O28" s="100"/>
    </row>
    <row r="29" spans="1:9" s="49" customFormat="1" ht="15">
      <c r="A29" s="9" t="s">
        <v>37</v>
      </c>
      <c r="B29" s="9" t="s">
        <v>200</v>
      </c>
      <c r="C29" s="127">
        <v>2.96</v>
      </c>
      <c r="D29" s="126">
        <v>-40188.49</v>
      </c>
      <c r="E29" s="95">
        <v>553409.38</v>
      </c>
      <c r="F29" s="95">
        <v>505239.55</v>
      </c>
      <c r="G29" s="95">
        <f aca="true" t="shared" si="3" ref="G29:G36">E29</f>
        <v>553409.38</v>
      </c>
      <c r="H29" s="114">
        <f t="shared" si="1"/>
        <v>-88358.32</v>
      </c>
      <c r="I29" s="95">
        <f aca="true" t="shared" si="4" ref="I29:I36">F29-E29</f>
        <v>-48169.830000000016</v>
      </c>
    </row>
    <row r="30" spans="1:15" s="110" customFormat="1" ht="15" hidden="1">
      <c r="A30" s="108"/>
      <c r="B30" s="108" t="s">
        <v>201</v>
      </c>
      <c r="C30" s="107"/>
      <c r="D30" s="112">
        <v>0</v>
      </c>
      <c r="E30" s="109"/>
      <c r="F30" s="109"/>
      <c r="G30" s="109"/>
      <c r="H30" s="120">
        <f t="shared" si="1"/>
        <v>0</v>
      </c>
      <c r="I30" s="109"/>
      <c r="O30" s="110" t="s">
        <v>246</v>
      </c>
    </row>
    <row r="31" spans="1:9" s="110" customFormat="1" ht="15" hidden="1">
      <c r="A31" s="108"/>
      <c r="B31" s="108" t="s">
        <v>202</v>
      </c>
      <c r="C31" s="107"/>
      <c r="D31" s="112">
        <v>0</v>
      </c>
      <c r="E31" s="109"/>
      <c r="F31" s="109"/>
      <c r="G31" s="109"/>
      <c r="H31" s="120">
        <f t="shared" si="1"/>
        <v>0</v>
      </c>
      <c r="I31" s="109"/>
    </row>
    <row r="32" spans="1:17" ht="15">
      <c r="A32" s="9" t="s">
        <v>39</v>
      </c>
      <c r="B32" s="9" t="s">
        <v>38</v>
      </c>
      <c r="C32" s="74">
        <v>25.1</v>
      </c>
      <c r="D32" s="73">
        <v>-4717.28</v>
      </c>
      <c r="E32" s="72">
        <f>6732.92*C32+0.1</f>
        <v>168996.39200000002</v>
      </c>
      <c r="F32" s="72">
        <f>E32*0.916042</f>
        <v>154807.792920464</v>
      </c>
      <c r="G32" s="72">
        <f t="shared" si="3"/>
        <v>168996.39200000002</v>
      </c>
      <c r="H32" s="114">
        <f t="shared" si="1"/>
        <v>-18905.87907953601</v>
      </c>
      <c r="I32" s="72">
        <f t="shared" si="4"/>
        <v>-14188.599079536012</v>
      </c>
      <c r="O32" s="100"/>
      <c r="P32" s="100"/>
      <c r="Q32" s="100"/>
    </row>
    <row r="33" spans="1:17" ht="15">
      <c r="A33" s="9" t="s">
        <v>42</v>
      </c>
      <c r="B33" s="9" t="s">
        <v>194</v>
      </c>
      <c r="C33" s="74">
        <v>17.26</v>
      </c>
      <c r="D33" s="73">
        <v>-3245.47</v>
      </c>
      <c r="E33" s="72">
        <f>6732.92*17.26</f>
        <v>116210.19920000002</v>
      </c>
      <c r="F33" s="72">
        <f>E33*0.916042</f>
        <v>106453.42329556642</v>
      </c>
      <c r="G33" s="72">
        <f t="shared" si="3"/>
        <v>116210.19920000002</v>
      </c>
      <c r="H33" s="114">
        <f t="shared" si="1"/>
        <v>-13002.2459044336</v>
      </c>
      <c r="I33" s="72">
        <f t="shared" si="4"/>
        <v>-9756.775904433598</v>
      </c>
      <c r="O33" s="100"/>
      <c r="P33" s="100"/>
      <c r="Q33" s="100"/>
    </row>
    <row r="34" spans="1:16" ht="15">
      <c r="A34" s="9" t="s">
        <v>41</v>
      </c>
      <c r="B34" s="9" t="s">
        <v>196</v>
      </c>
      <c r="C34" s="162">
        <v>147.25</v>
      </c>
      <c r="D34" s="73">
        <v>-2462.69</v>
      </c>
      <c r="E34" s="72">
        <f>147.26*2543.01-25.24</f>
        <v>374458.41260000004</v>
      </c>
      <c r="F34" s="72">
        <f>E34*0.9837253+0.03</f>
        <v>368364.24427245883</v>
      </c>
      <c r="G34" s="72">
        <f t="shared" si="3"/>
        <v>374458.41260000004</v>
      </c>
      <c r="H34" s="114">
        <f t="shared" si="1"/>
        <v>-8556.85832754121</v>
      </c>
      <c r="I34" s="72">
        <f t="shared" si="4"/>
        <v>-6094.168327541207</v>
      </c>
      <c r="O34" s="167"/>
      <c r="P34" s="100"/>
    </row>
    <row r="35" spans="1:15" ht="15">
      <c r="A35" s="9" t="s">
        <v>197</v>
      </c>
      <c r="B35" s="9" t="s">
        <v>195</v>
      </c>
      <c r="C35" s="162">
        <v>17.26</v>
      </c>
      <c r="D35" s="73">
        <v>-303.79</v>
      </c>
      <c r="E35" s="72">
        <f>17.26*2543.01</f>
        <v>43892.352600000006</v>
      </c>
      <c r="F35" s="72">
        <f>E35*0.9837253</f>
        <v>43178.01772914079</v>
      </c>
      <c r="G35" s="72">
        <f t="shared" si="3"/>
        <v>43892.352600000006</v>
      </c>
      <c r="H35" s="114">
        <f t="shared" si="1"/>
        <v>-1018.1248708592175</v>
      </c>
      <c r="I35" s="72">
        <f t="shared" si="4"/>
        <v>-714.3348708592166</v>
      </c>
      <c r="O35" s="100"/>
    </row>
    <row r="36" spans="1:15" ht="15">
      <c r="A36" s="9" t="s">
        <v>198</v>
      </c>
      <c r="B36" s="9" t="s">
        <v>43</v>
      </c>
      <c r="C36" s="162">
        <v>1812.41</v>
      </c>
      <c r="D36" s="73">
        <v>-305497.72</v>
      </c>
      <c r="E36" s="72">
        <v>2127571.24</v>
      </c>
      <c r="F36" s="72">
        <v>2433739.51</v>
      </c>
      <c r="G36" s="72">
        <f t="shared" si="3"/>
        <v>2127571.24</v>
      </c>
      <c r="H36" s="114">
        <f>D36+F36-G36</f>
        <v>670.5499999998137</v>
      </c>
      <c r="I36" s="72">
        <f t="shared" si="4"/>
        <v>306168.26999999955</v>
      </c>
      <c r="O36" s="100"/>
    </row>
    <row r="37" spans="1:9" s="177" customFormat="1" ht="42.75">
      <c r="A37" s="171">
        <v>8</v>
      </c>
      <c r="B37" s="172" t="s">
        <v>203</v>
      </c>
      <c r="C37" s="173"/>
      <c r="D37" s="174">
        <v>1700</v>
      </c>
      <c r="E37" s="175">
        <f>1500+1250+1500</f>
        <v>4250</v>
      </c>
      <c r="F37" s="175">
        <f>600+600+500</f>
        <v>1700</v>
      </c>
      <c r="G37" s="175">
        <v>0</v>
      </c>
      <c r="H37" s="176">
        <f>D37+F37</f>
        <v>3400</v>
      </c>
      <c r="I37" s="175"/>
    </row>
    <row r="38" spans="1:9" s="138" customFormat="1" ht="15">
      <c r="A38" s="171"/>
      <c r="B38" s="135" t="s">
        <v>204</v>
      </c>
      <c r="C38" s="169">
        <v>300</v>
      </c>
      <c r="D38" s="140">
        <v>600</v>
      </c>
      <c r="E38" s="137">
        <v>1500</v>
      </c>
      <c r="F38" s="137">
        <v>600</v>
      </c>
      <c r="G38" s="137">
        <v>0</v>
      </c>
      <c r="H38" s="176">
        <f>D38+F38</f>
        <v>1200</v>
      </c>
      <c r="I38" s="137"/>
    </row>
    <row r="39" spans="1:9" s="138" customFormat="1" ht="15">
      <c r="A39" s="171"/>
      <c r="B39" s="135" t="s">
        <v>205</v>
      </c>
      <c r="C39" s="169">
        <v>250</v>
      </c>
      <c r="D39" s="140">
        <v>500</v>
      </c>
      <c r="E39" s="137">
        <v>1250</v>
      </c>
      <c r="F39" s="137">
        <v>500</v>
      </c>
      <c r="G39" s="137">
        <v>0</v>
      </c>
      <c r="H39" s="176">
        <f>D39+F39</f>
        <v>1000</v>
      </c>
      <c r="I39" s="137"/>
    </row>
    <row r="40" spans="1:9" s="138" customFormat="1" ht="15">
      <c r="A40" s="171"/>
      <c r="B40" s="135" t="s">
        <v>206</v>
      </c>
      <c r="C40" s="169">
        <v>300</v>
      </c>
      <c r="D40" s="140">
        <v>600</v>
      </c>
      <c r="E40" s="137">
        <v>1500</v>
      </c>
      <c r="F40" s="137">
        <v>600</v>
      </c>
      <c r="G40" s="137">
        <v>0</v>
      </c>
      <c r="H40" s="176">
        <f>D40+F40</f>
        <v>1200</v>
      </c>
      <c r="I40" s="137"/>
    </row>
    <row r="41" spans="1:12" s="20" customFormat="1" ht="14.25" thickBot="1">
      <c r="A41" s="106"/>
      <c r="B41" s="21"/>
      <c r="C41" s="21"/>
      <c r="D41" s="21"/>
      <c r="E41" s="22"/>
      <c r="F41" s="22"/>
      <c r="G41" s="22"/>
      <c r="H41" s="115"/>
      <c r="I41" s="22"/>
      <c r="J41" s="22"/>
      <c r="K41" s="22"/>
      <c r="L41" s="22"/>
    </row>
    <row r="42" spans="1:11" s="15" customFormat="1" ht="15.75" thickBot="1">
      <c r="A42" s="189" t="s">
        <v>208</v>
      </c>
      <c r="B42" s="190"/>
      <c r="C42" s="190"/>
      <c r="D42" s="44"/>
      <c r="E42" s="83">
        <f>E13+E18+E23+E24+E25+E26+E27+E28+E41-F18-F23-F24-F25-F26-F27-F28</f>
        <v>534708.4481823705</v>
      </c>
      <c r="F42" s="39"/>
      <c r="G42" s="39"/>
      <c r="H42" s="116"/>
      <c r="I42" s="39"/>
      <c r="J42" s="40"/>
      <c r="K42" s="40"/>
    </row>
    <row r="43" spans="1:11" s="15" customFormat="1" ht="15.75" thickBot="1">
      <c r="A43" s="41"/>
      <c r="B43" s="41"/>
      <c r="C43" s="41"/>
      <c r="D43" s="41"/>
      <c r="E43" s="42"/>
      <c r="F43" s="39"/>
      <c r="G43" s="39"/>
      <c r="H43" s="116"/>
      <c r="I43" s="39"/>
      <c r="J43" s="40"/>
      <c r="K43" s="40"/>
    </row>
    <row r="44" spans="1:11" s="15" customFormat="1" ht="15.75" thickBot="1">
      <c r="A44" s="43" t="s">
        <v>241</v>
      </c>
      <c r="B44" s="44"/>
      <c r="C44" s="44"/>
      <c r="D44" s="44"/>
      <c r="E44" s="45"/>
      <c r="F44" s="46"/>
      <c r="G44" s="46"/>
      <c r="H44" s="117"/>
      <c r="I44" s="38">
        <f>H26</f>
        <v>17959.996</v>
      </c>
      <c r="J44" s="40"/>
      <c r="K44" s="40"/>
    </row>
    <row r="45" spans="1:11" ht="35.25" customHeight="1">
      <c r="A45" s="236" t="s">
        <v>44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</row>
    <row r="47" spans="1:9" s="7" customFormat="1" ht="28.5">
      <c r="A47" s="5" t="s">
        <v>11</v>
      </c>
      <c r="B47" s="201" t="s">
        <v>45</v>
      </c>
      <c r="C47" s="202"/>
      <c r="D47" s="202"/>
      <c r="E47" s="202"/>
      <c r="F47" s="203"/>
      <c r="G47" s="201" t="s">
        <v>46</v>
      </c>
      <c r="H47" s="202"/>
      <c r="I47" s="219"/>
    </row>
    <row r="48" spans="1:9" s="12" customFormat="1" ht="15">
      <c r="A48" s="11" t="s">
        <v>47</v>
      </c>
      <c r="B48" s="186" t="s">
        <v>128</v>
      </c>
      <c r="C48" s="187"/>
      <c r="D48" s="187"/>
      <c r="E48" s="187"/>
      <c r="F48" s="188"/>
      <c r="G48" s="218">
        <f>SUM(G49:I61)</f>
        <v>73889.45400000001</v>
      </c>
      <c r="H48" s="257"/>
      <c r="I48" s="219"/>
    </row>
    <row r="49" spans="1:9" ht="15">
      <c r="A49" s="9" t="s">
        <v>16</v>
      </c>
      <c r="B49" s="197" t="s">
        <v>339</v>
      </c>
      <c r="C49" s="197"/>
      <c r="D49" s="197"/>
      <c r="E49" s="197"/>
      <c r="F49" s="197"/>
      <c r="G49" s="198">
        <v>31995</v>
      </c>
      <c r="H49" s="198"/>
      <c r="I49" s="198"/>
    </row>
    <row r="50" spans="1:9" ht="15">
      <c r="A50" s="9" t="s">
        <v>18</v>
      </c>
      <c r="B50" s="197" t="s">
        <v>340</v>
      </c>
      <c r="C50" s="197"/>
      <c r="D50" s="197"/>
      <c r="E50" s="197"/>
      <c r="F50" s="197"/>
      <c r="G50" s="198">
        <v>480</v>
      </c>
      <c r="H50" s="198"/>
      <c r="I50" s="198"/>
    </row>
    <row r="51" spans="1:9" ht="15">
      <c r="A51" s="9" t="s">
        <v>20</v>
      </c>
      <c r="B51" s="197" t="s">
        <v>341</v>
      </c>
      <c r="C51" s="197"/>
      <c r="D51" s="197"/>
      <c r="E51" s="197"/>
      <c r="F51" s="197"/>
      <c r="G51" s="198">
        <v>354.6</v>
      </c>
      <c r="H51" s="198"/>
      <c r="I51" s="198"/>
    </row>
    <row r="52" spans="1:9" ht="15">
      <c r="A52" s="9" t="s">
        <v>22</v>
      </c>
      <c r="B52" s="197" t="s">
        <v>256</v>
      </c>
      <c r="C52" s="197"/>
      <c r="D52" s="197"/>
      <c r="E52" s="197"/>
      <c r="F52" s="197"/>
      <c r="G52" s="198">
        <v>220.5</v>
      </c>
      <c r="H52" s="198"/>
      <c r="I52" s="198"/>
    </row>
    <row r="53" spans="1:9" ht="15">
      <c r="A53" s="9" t="s">
        <v>24</v>
      </c>
      <c r="B53" s="197" t="s">
        <v>254</v>
      </c>
      <c r="C53" s="197"/>
      <c r="D53" s="197"/>
      <c r="E53" s="197"/>
      <c r="F53" s="197"/>
      <c r="G53" s="198">
        <v>285</v>
      </c>
      <c r="H53" s="198"/>
      <c r="I53" s="198"/>
    </row>
    <row r="54" spans="1:9" ht="15">
      <c r="A54" s="9" t="s">
        <v>118</v>
      </c>
      <c r="B54" s="197" t="s">
        <v>342</v>
      </c>
      <c r="C54" s="197"/>
      <c r="D54" s="197"/>
      <c r="E54" s="197"/>
      <c r="F54" s="197"/>
      <c r="G54" s="198">
        <v>122</v>
      </c>
      <c r="H54" s="198"/>
      <c r="I54" s="198"/>
    </row>
    <row r="55" spans="1:9" ht="15">
      <c r="A55" s="9" t="s">
        <v>119</v>
      </c>
      <c r="B55" s="197" t="s">
        <v>343</v>
      </c>
      <c r="C55" s="197"/>
      <c r="D55" s="197"/>
      <c r="E55" s="197"/>
      <c r="F55" s="197"/>
      <c r="G55" s="198">
        <v>110</v>
      </c>
      <c r="H55" s="198"/>
      <c r="I55" s="198"/>
    </row>
    <row r="56" spans="1:9" ht="15">
      <c r="A56" s="9" t="s">
        <v>134</v>
      </c>
      <c r="B56" s="197" t="s">
        <v>344</v>
      </c>
      <c r="C56" s="197"/>
      <c r="D56" s="197"/>
      <c r="E56" s="197"/>
      <c r="F56" s="197"/>
      <c r="G56" s="198">
        <v>15000</v>
      </c>
      <c r="H56" s="198"/>
      <c r="I56" s="198"/>
    </row>
    <row r="57" spans="1:9" ht="15">
      <c r="A57" s="9" t="s">
        <v>135</v>
      </c>
      <c r="B57" s="197" t="s">
        <v>345</v>
      </c>
      <c r="C57" s="197"/>
      <c r="D57" s="197"/>
      <c r="E57" s="197"/>
      <c r="F57" s="197"/>
      <c r="G57" s="198">
        <v>5140</v>
      </c>
      <c r="H57" s="198"/>
      <c r="I57" s="198"/>
    </row>
    <row r="58" spans="1:9" ht="15" customHeight="1">
      <c r="A58" s="9" t="s">
        <v>136</v>
      </c>
      <c r="B58" s="178" t="s">
        <v>410</v>
      </c>
      <c r="C58" s="179"/>
      <c r="D58" s="179"/>
      <c r="E58" s="179"/>
      <c r="F58" s="180"/>
      <c r="G58" s="192">
        <v>4940</v>
      </c>
      <c r="H58" s="256"/>
      <c r="I58" s="193"/>
    </row>
    <row r="59" spans="1:9" ht="16.5" customHeight="1">
      <c r="A59" s="9" t="s">
        <v>191</v>
      </c>
      <c r="B59" s="178" t="s">
        <v>411</v>
      </c>
      <c r="C59" s="179"/>
      <c r="D59" s="179"/>
      <c r="E59" s="179"/>
      <c r="F59" s="180"/>
      <c r="G59" s="192">
        <v>6980</v>
      </c>
      <c r="H59" s="256"/>
      <c r="I59" s="193"/>
    </row>
    <row r="60" spans="1:9" ht="16.5" customHeight="1">
      <c r="A60" s="9" t="s">
        <v>320</v>
      </c>
      <c r="B60" s="178" t="s">
        <v>396</v>
      </c>
      <c r="C60" s="179"/>
      <c r="D60" s="179"/>
      <c r="E60" s="179"/>
      <c r="F60" s="180"/>
      <c r="G60" s="192">
        <v>5250</v>
      </c>
      <c r="H60" s="256"/>
      <c r="I60" s="193"/>
    </row>
    <row r="61" spans="1:9" s="49" customFormat="1" ht="15" customHeight="1">
      <c r="A61" s="9" t="s">
        <v>321</v>
      </c>
      <c r="B61" s="208" t="s">
        <v>156</v>
      </c>
      <c r="C61" s="208"/>
      <c r="D61" s="208"/>
      <c r="E61" s="208"/>
      <c r="F61" s="208"/>
      <c r="G61" s="215">
        <f>F26*6%</f>
        <v>3012.354</v>
      </c>
      <c r="H61" s="215"/>
      <c r="I61" s="215"/>
    </row>
    <row r="62" spans="1:9" s="49" customFormat="1" ht="15">
      <c r="A62" s="51"/>
      <c r="B62" s="52"/>
      <c r="C62" s="52"/>
      <c r="D62" s="52"/>
      <c r="E62" s="52"/>
      <c r="F62" s="52"/>
      <c r="G62" s="53"/>
      <c r="H62" s="85"/>
      <c r="I62" s="53"/>
    </row>
    <row r="63" s="3" customFormat="1" ht="15">
      <c r="H63" s="15"/>
    </row>
    <row r="64" spans="1:8" s="3" customFormat="1" ht="15">
      <c r="A64" s="3" t="s">
        <v>55</v>
      </c>
      <c r="C64" s="3" t="s">
        <v>49</v>
      </c>
      <c r="G64" s="3" t="s">
        <v>103</v>
      </c>
      <c r="H64" s="15"/>
    </row>
    <row r="65" spans="7:8" s="3" customFormat="1" ht="15">
      <c r="G65" s="4" t="s">
        <v>215</v>
      </c>
      <c r="H65" s="4"/>
    </row>
    <row r="66" spans="1:8" s="3" customFormat="1" ht="15">
      <c r="A66" s="3" t="s">
        <v>50</v>
      </c>
      <c r="H66" s="15"/>
    </row>
    <row r="67" spans="3:9" s="3" customFormat="1" ht="15">
      <c r="C67" s="14" t="s">
        <v>51</v>
      </c>
      <c r="D67" s="14"/>
      <c r="F67" s="14"/>
      <c r="G67" s="14"/>
      <c r="H67" s="118"/>
      <c r="I67" s="14"/>
    </row>
    <row r="68" s="3" customFormat="1" ht="15"/>
    <row r="69" s="3" customFormat="1" ht="15"/>
  </sheetData>
  <sheetProtection/>
  <mergeCells count="40">
    <mergeCell ref="B57:F57"/>
    <mergeCell ref="G57:I57"/>
    <mergeCell ref="B53:F53"/>
    <mergeCell ref="G53:I53"/>
    <mergeCell ref="B58:F58"/>
    <mergeCell ref="G58:I58"/>
    <mergeCell ref="B49:F49"/>
    <mergeCell ref="G49:I49"/>
    <mergeCell ref="B50:F50"/>
    <mergeCell ref="G50:I50"/>
    <mergeCell ref="B51:F51"/>
    <mergeCell ref="G51:I51"/>
    <mergeCell ref="B61:F61"/>
    <mergeCell ref="G61:I61"/>
    <mergeCell ref="B54:F54"/>
    <mergeCell ref="G54:I54"/>
    <mergeCell ref="B55:F55"/>
    <mergeCell ref="G55:I55"/>
    <mergeCell ref="B56:F56"/>
    <mergeCell ref="G56:I56"/>
    <mergeCell ref="B59:F59"/>
    <mergeCell ref="G59:I59"/>
    <mergeCell ref="B60:F60"/>
    <mergeCell ref="G60:I60"/>
    <mergeCell ref="A42:C42"/>
    <mergeCell ref="A45:K45"/>
    <mergeCell ref="B48:F48"/>
    <mergeCell ref="G48:I48"/>
    <mergeCell ref="B47:F47"/>
    <mergeCell ref="G47:I47"/>
    <mergeCell ref="B52:F52"/>
    <mergeCell ref="G52:I52"/>
    <mergeCell ref="A12:K12"/>
    <mergeCell ref="A13:C13"/>
    <mergeCell ref="A11:K11"/>
    <mergeCell ref="A1:K1"/>
    <mergeCell ref="A2:K2"/>
    <mergeCell ref="A3:M3"/>
    <mergeCell ref="A5:K5"/>
    <mergeCell ref="A10:K1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52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31">
      <selection activeCell="N39" sqref="N39"/>
    </sheetView>
  </sheetViews>
  <sheetFormatPr defaultColWidth="9.140625" defaultRowHeight="15" outlineLevelCol="1"/>
  <cols>
    <col min="1" max="1" width="6.14062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0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F7" s="4" t="s">
        <v>171</v>
      </c>
    </row>
    <row r="8" spans="1:6" s="3" customFormat="1" ht="15">
      <c r="A8" s="3" t="s">
        <v>3</v>
      </c>
      <c r="F8" s="4" t="s">
        <v>172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5.75" thickBot="1">
      <c r="A13" s="189" t="s">
        <v>164</v>
      </c>
      <c r="B13" s="190"/>
      <c r="C13" s="190"/>
      <c r="D13" s="83">
        <v>872786.41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83">
        <v>0</v>
      </c>
      <c r="H15" s="40"/>
      <c r="I15" s="40"/>
    </row>
    <row r="16" spans="1:9" s="15" customFormat="1" ht="15.75" thickBot="1">
      <c r="A16" s="43" t="s">
        <v>248</v>
      </c>
      <c r="B16" s="44"/>
      <c r="C16" s="44"/>
      <c r="D16" s="45"/>
      <c r="E16" s="46"/>
      <c r="F16" s="46"/>
      <c r="G16" s="38">
        <v>1050</v>
      </c>
      <c r="H16" s="40"/>
      <c r="I16" s="40"/>
    </row>
    <row r="17" s="3" customFormat="1" ht="15"/>
    <row r="18" spans="1:7" s="18" customFormat="1" ht="38.25">
      <c r="A18" s="6" t="s">
        <v>11</v>
      </c>
      <c r="B18" s="6" t="s">
        <v>12</v>
      </c>
      <c r="C18" s="6" t="s">
        <v>104</v>
      </c>
      <c r="D18" s="6" t="s">
        <v>211</v>
      </c>
      <c r="E18" s="6" t="s">
        <v>212</v>
      </c>
      <c r="F18" s="17" t="s">
        <v>213</v>
      </c>
      <c r="G18" s="6" t="s">
        <v>222</v>
      </c>
    </row>
    <row r="19" spans="1:9" s="3" customFormat="1" ht="30">
      <c r="A19" s="8" t="s">
        <v>14</v>
      </c>
      <c r="B19" s="9" t="s">
        <v>15</v>
      </c>
      <c r="C19" s="73">
        <f>SUM(C20:C23)</f>
        <v>11.120000000000001</v>
      </c>
      <c r="D19" s="71">
        <v>2037880.5</v>
      </c>
      <c r="E19" s="71">
        <v>1703860.01</v>
      </c>
      <c r="F19" s="71">
        <f aca="true" t="shared" si="0" ref="F19:F26">D19</f>
        <v>2037880.5</v>
      </c>
      <c r="G19" s="72">
        <f aca="true" t="shared" si="1" ref="G19:G28">E19-D19</f>
        <v>-334020.49</v>
      </c>
      <c r="H19" s="32">
        <v>11.12</v>
      </c>
      <c r="I19" s="15"/>
    </row>
    <row r="20" spans="1:9" s="3" customFormat="1" ht="30">
      <c r="A20" s="8" t="s">
        <v>16</v>
      </c>
      <c r="B20" s="9" t="s">
        <v>17</v>
      </c>
      <c r="C20" s="73">
        <v>2.62</v>
      </c>
      <c r="D20" s="71">
        <f>D19*I20</f>
        <v>480148.1034172663</v>
      </c>
      <c r="E20" s="71">
        <f>E19*I20</f>
        <v>401449.0311330936</v>
      </c>
      <c r="F20" s="71">
        <f t="shared" si="0"/>
        <v>480148.1034172663</v>
      </c>
      <c r="G20" s="72">
        <f t="shared" si="1"/>
        <v>-78699.0722841727</v>
      </c>
      <c r="H20" s="32">
        <v>2.62</v>
      </c>
      <c r="I20" s="15">
        <f>H20/H19</f>
        <v>0.23561151079136694</v>
      </c>
    </row>
    <row r="21" spans="1:9" s="3" customFormat="1" ht="30">
      <c r="A21" s="8" t="s">
        <v>18</v>
      </c>
      <c r="B21" s="9" t="s">
        <v>19</v>
      </c>
      <c r="C21" s="73">
        <v>4.56</v>
      </c>
      <c r="D21" s="71">
        <f>D19*I21</f>
        <v>835677.6151079137</v>
      </c>
      <c r="E21" s="71">
        <f>E19*I21</f>
        <v>698705.1839568345</v>
      </c>
      <c r="F21" s="71">
        <f t="shared" si="0"/>
        <v>835677.6151079137</v>
      </c>
      <c r="G21" s="72">
        <f t="shared" si="1"/>
        <v>-136972.43115107925</v>
      </c>
      <c r="H21" s="32">
        <v>4.56</v>
      </c>
      <c r="I21" s="15">
        <f>H21/H19</f>
        <v>0.41007194244604317</v>
      </c>
    </row>
    <row r="22" spans="1:9" s="3" customFormat="1" ht="15">
      <c r="A22" s="8" t="s">
        <v>20</v>
      </c>
      <c r="B22" s="9" t="s">
        <v>21</v>
      </c>
      <c r="C22" s="73">
        <v>1.55</v>
      </c>
      <c r="D22" s="71">
        <f>D19*I22</f>
        <v>284057.08408273384</v>
      </c>
      <c r="E22" s="71">
        <f>E19*I22</f>
        <v>237498.4726169065</v>
      </c>
      <c r="F22" s="71">
        <f t="shared" si="0"/>
        <v>284057.08408273384</v>
      </c>
      <c r="G22" s="72">
        <f t="shared" si="1"/>
        <v>-46558.61146582733</v>
      </c>
      <c r="H22" s="32">
        <v>1.55</v>
      </c>
      <c r="I22" s="15">
        <f>H22/H19</f>
        <v>0.13938848920863312</v>
      </c>
    </row>
    <row r="23" spans="1:9" s="3" customFormat="1" ht="30">
      <c r="A23" s="8" t="s">
        <v>22</v>
      </c>
      <c r="B23" s="9" t="s">
        <v>23</v>
      </c>
      <c r="C23" s="73">
        <v>2.39</v>
      </c>
      <c r="D23" s="71">
        <f>D19*I23</f>
        <v>437997.6973920864</v>
      </c>
      <c r="E23" s="71">
        <f>E19*I23</f>
        <v>366207.3222931655</v>
      </c>
      <c r="F23" s="71">
        <f t="shared" si="0"/>
        <v>437997.6973920864</v>
      </c>
      <c r="G23" s="72">
        <f t="shared" si="1"/>
        <v>-71790.3750989209</v>
      </c>
      <c r="H23" s="32">
        <v>2.39</v>
      </c>
      <c r="I23" s="15">
        <f>H23/H19</f>
        <v>0.21492805755395686</v>
      </c>
    </row>
    <row r="24" spans="1:7" ht="15">
      <c r="A24" s="9" t="s">
        <v>25</v>
      </c>
      <c r="B24" s="9" t="s">
        <v>26</v>
      </c>
      <c r="C24" s="73">
        <v>3.15</v>
      </c>
      <c r="D24" s="72">
        <v>563421.28</v>
      </c>
      <c r="E24" s="72">
        <v>541652.7</v>
      </c>
      <c r="F24" s="71">
        <f t="shared" si="0"/>
        <v>563421.28</v>
      </c>
      <c r="G24" s="72">
        <f t="shared" si="1"/>
        <v>-21768.580000000075</v>
      </c>
    </row>
    <row r="25" spans="1:7" ht="15">
      <c r="A25" s="9" t="s">
        <v>27</v>
      </c>
      <c r="B25" s="9" t="s">
        <v>28</v>
      </c>
      <c r="C25" s="73">
        <v>2.98</v>
      </c>
      <c r="D25" s="72">
        <v>548596.27</v>
      </c>
      <c r="E25" s="72">
        <v>525924.86</v>
      </c>
      <c r="F25" s="72">
        <f t="shared" si="0"/>
        <v>548596.27</v>
      </c>
      <c r="G25" s="72">
        <f t="shared" si="1"/>
        <v>-22671.410000000033</v>
      </c>
    </row>
    <row r="26" spans="1:7" ht="15">
      <c r="A26" s="9" t="s">
        <v>29</v>
      </c>
      <c r="B26" s="9" t="s">
        <v>30</v>
      </c>
      <c r="C26" s="73">
        <v>0</v>
      </c>
      <c r="D26" s="72">
        <v>0</v>
      </c>
      <c r="E26" s="72">
        <v>0</v>
      </c>
      <c r="F26" s="72">
        <f t="shared" si="0"/>
        <v>0</v>
      </c>
      <c r="G26" s="72">
        <f t="shared" si="1"/>
        <v>0</v>
      </c>
    </row>
    <row r="27" spans="1:7" ht="15">
      <c r="A27" s="9" t="s">
        <v>31</v>
      </c>
      <c r="B27" s="28" t="s">
        <v>133</v>
      </c>
      <c r="C27" s="73">
        <v>1.82</v>
      </c>
      <c r="D27" s="72">
        <v>332888.69</v>
      </c>
      <c r="E27" s="72">
        <v>319575.16</v>
      </c>
      <c r="F27" s="81">
        <f>F46</f>
        <v>330987.8896</v>
      </c>
      <c r="G27" s="72">
        <f t="shared" si="1"/>
        <v>-13313.530000000028</v>
      </c>
    </row>
    <row r="28" spans="1:7" ht="30">
      <c r="A28" s="9" t="s">
        <v>33</v>
      </c>
      <c r="B28" s="9" t="s">
        <v>34</v>
      </c>
      <c r="C28" s="74">
        <v>0</v>
      </c>
      <c r="D28" s="72">
        <v>0</v>
      </c>
      <c r="E28" s="72">
        <v>0</v>
      </c>
      <c r="F28" s="81">
        <v>0</v>
      </c>
      <c r="G28" s="72">
        <f t="shared" si="1"/>
        <v>0</v>
      </c>
    </row>
    <row r="29" spans="1:7" ht="30">
      <c r="A29" s="9" t="s">
        <v>35</v>
      </c>
      <c r="B29" s="9" t="s">
        <v>36</v>
      </c>
      <c r="C29" s="73">
        <f>SUM(C30:C33)</f>
        <v>2023.51</v>
      </c>
      <c r="D29" s="72">
        <f>SUM(D30:D33)</f>
        <v>8156084.96</v>
      </c>
      <c r="E29" s="72">
        <f>SUM(E30:E33)</f>
        <v>8401545.78</v>
      </c>
      <c r="F29" s="72">
        <f>SUM(F30:F33)</f>
        <v>8156084.96</v>
      </c>
      <c r="G29" s="72">
        <f>SUM(G30:G33)</f>
        <v>245460.81999999972</v>
      </c>
    </row>
    <row r="30" spans="1:7" ht="15">
      <c r="A30" s="9" t="s">
        <v>37</v>
      </c>
      <c r="B30" s="9" t="s">
        <v>190</v>
      </c>
      <c r="C30" s="74">
        <v>4.23</v>
      </c>
      <c r="D30" s="72">
        <v>1854747.64</v>
      </c>
      <c r="E30" s="72">
        <v>1775687.64</v>
      </c>
      <c r="F30" s="72">
        <f>D30</f>
        <v>1854747.64</v>
      </c>
      <c r="G30" s="72">
        <f>E30-D30</f>
        <v>-79060</v>
      </c>
    </row>
    <row r="31" spans="1:7" ht="30">
      <c r="A31" s="9" t="s">
        <v>39</v>
      </c>
      <c r="B31" s="9" t="s">
        <v>184</v>
      </c>
      <c r="C31" s="74">
        <v>42.36</v>
      </c>
      <c r="D31" s="72">
        <v>836969.87</v>
      </c>
      <c r="E31" s="72">
        <v>813707.76</v>
      </c>
      <c r="F31" s="72">
        <f>D31</f>
        <v>836969.87</v>
      </c>
      <c r="G31" s="72">
        <f>E31-D31</f>
        <v>-23262.109999999986</v>
      </c>
    </row>
    <row r="32" spans="1:7" ht="30">
      <c r="A32" s="9" t="s">
        <v>42</v>
      </c>
      <c r="B32" s="9" t="s">
        <v>189</v>
      </c>
      <c r="C32" s="162">
        <f>147.25+17.26</f>
        <v>164.51</v>
      </c>
      <c r="D32" s="72">
        <v>1259494.99</v>
      </c>
      <c r="E32" s="72">
        <v>1329470.32</v>
      </c>
      <c r="F32" s="72">
        <f>D32</f>
        <v>1259494.99</v>
      </c>
      <c r="G32" s="72">
        <f>E32-D32</f>
        <v>69975.33000000007</v>
      </c>
    </row>
    <row r="33" spans="1:7" ht="15">
      <c r="A33" s="9" t="s">
        <v>41</v>
      </c>
      <c r="B33" s="9" t="s">
        <v>43</v>
      </c>
      <c r="C33" s="162">
        <v>1812.41</v>
      </c>
      <c r="D33" s="72">
        <v>4204872.46</v>
      </c>
      <c r="E33" s="72">
        <v>4482680.06</v>
      </c>
      <c r="F33" s="72">
        <f>D33</f>
        <v>4204872.46</v>
      </c>
      <c r="G33" s="72">
        <f>E33-D33</f>
        <v>277807.5999999996</v>
      </c>
    </row>
    <row r="34" spans="1:10" s="20" customFormat="1" ht="14.25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189" t="s">
        <v>208</v>
      </c>
      <c r="B35" s="190"/>
      <c r="C35" s="190"/>
      <c r="D35" s="83">
        <f>D13+D19+D24+D25+D26+D27+D28+D29+D34-E19-E24-E25-E26-E27-E28-E29</f>
        <v>1019099.6000000015</v>
      </c>
      <c r="E35" s="39"/>
      <c r="F35" s="39"/>
      <c r="G35" s="39"/>
      <c r="H35" s="40"/>
      <c r="I35" s="40"/>
    </row>
    <row r="36" spans="1:9" s="15" customFormat="1" ht="15.75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101" t="s">
        <v>209</v>
      </c>
      <c r="B37" s="102"/>
      <c r="C37" s="102"/>
      <c r="D37" s="103"/>
      <c r="E37" s="104"/>
      <c r="F37" s="104"/>
      <c r="G37" s="105">
        <f>G15+E28-F28</f>
        <v>0</v>
      </c>
      <c r="H37" s="40"/>
      <c r="I37" s="40"/>
    </row>
    <row r="38" spans="1:9" s="15" customFormat="1" ht="15.75" thickBot="1">
      <c r="A38" s="43" t="s">
        <v>247</v>
      </c>
      <c r="B38" s="44"/>
      <c r="C38" s="44"/>
      <c r="D38" s="45"/>
      <c r="E38" s="46"/>
      <c r="F38" s="46"/>
      <c r="G38" s="38">
        <v>12450</v>
      </c>
      <c r="H38" s="40"/>
      <c r="I38" s="40"/>
    </row>
    <row r="39" spans="1:9" s="15" customFormat="1" ht="15">
      <c r="A39" s="41"/>
      <c r="B39" s="41"/>
      <c r="C39" s="41"/>
      <c r="D39" s="42"/>
      <c r="E39" s="39"/>
      <c r="F39" s="39"/>
      <c r="G39" s="42"/>
      <c r="H39" s="40"/>
      <c r="I39" s="40"/>
    </row>
    <row r="40" spans="1:9" s="15" customFormat="1" ht="15">
      <c r="A40" s="262" t="s">
        <v>422</v>
      </c>
      <c r="B40" s="262"/>
      <c r="C40" s="123"/>
      <c r="D40" s="124"/>
      <c r="E40" s="116"/>
      <c r="F40" s="116"/>
      <c r="G40" s="124"/>
      <c r="H40" s="40"/>
      <c r="I40" s="40"/>
    </row>
    <row r="41" spans="1:9" s="15" customFormat="1" ht="15">
      <c r="A41" s="263" t="s">
        <v>423</v>
      </c>
      <c r="B41" s="264"/>
      <c r="C41" s="265" t="s">
        <v>424</v>
      </c>
      <c r="D41" s="265" t="s">
        <v>425</v>
      </c>
      <c r="E41" s="266" t="s">
        <v>426</v>
      </c>
      <c r="F41" s="267" t="s">
        <v>427</v>
      </c>
      <c r="G41" s="266" t="s">
        <v>428</v>
      </c>
      <c r="H41" s="40"/>
      <c r="I41" s="40"/>
    </row>
    <row r="42" spans="1:9" s="15" customFormat="1" ht="15">
      <c r="A42" s="268"/>
      <c r="B42" s="269"/>
      <c r="C42" s="265">
        <v>398.8</v>
      </c>
      <c r="D42" s="266">
        <v>9.79</v>
      </c>
      <c r="E42" s="267">
        <v>58880.94</v>
      </c>
      <c r="F42" s="267">
        <v>55930.55</v>
      </c>
      <c r="G42" s="266">
        <f>E42-F42</f>
        <v>2950.3899999999994</v>
      </c>
      <c r="H42" s="40"/>
      <c r="I42" s="40"/>
    </row>
    <row r="43" spans="1:9" ht="35.25" customHeight="1">
      <c r="A43" s="258" t="s">
        <v>44</v>
      </c>
      <c r="B43" s="258"/>
      <c r="C43" s="258"/>
      <c r="D43" s="258"/>
      <c r="E43" s="258"/>
      <c r="F43" s="258"/>
      <c r="G43" s="258"/>
      <c r="H43" s="258"/>
      <c r="I43" s="258"/>
    </row>
    <row r="45" spans="1:7" s="7" customFormat="1" ht="28.5">
      <c r="A45" s="5" t="s">
        <v>11</v>
      </c>
      <c r="B45" s="201" t="s">
        <v>45</v>
      </c>
      <c r="C45" s="202"/>
      <c r="D45" s="202"/>
      <c r="E45" s="203"/>
      <c r="F45" s="201" t="s">
        <v>46</v>
      </c>
      <c r="G45" s="219"/>
    </row>
    <row r="46" spans="1:7" s="12" customFormat="1" ht="15">
      <c r="A46" s="11" t="s">
        <v>47</v>
      </c>
      <c r="B46" s="186" t="s">
        <v>128</v>
      </c>
      <c r="C46" s="187"/>
      <c r="D46" s="187"/>
      <c r="E46" s="188"/>
      <c r="F46" s="218">
        <f>SUM(F47:G68)</f>
        <v>330987.8896</v>
      </c>
      <c r="G46" s="219"/>
    </row>
    <row r="47" spans="1:7" ht="15">
      <c r="A47" s="9" t="s">
        <v>16</v>
      </c>
      <c r="B47" s="197" t="s">
        <v>346</v>
      </c>
      <c r="C47" s="197"/>
      <c r="D47" s="197"/>
      <c r="E47" s="197"/>
      <c r="F47" s="198">
        <v>15090.28</v>
      </c>
      <c r="G47" s="198"/>
    </row>
    <row r="48" spans="1:7" ht="15">
      <c r="A48" s="9" t="s">
        <v>18</v>
      </c>
      <c r="B48" s="197" t="s">
        <v>347</v>
      </c>
      <c r="C48" s="197"/>
      <c r="D48" s="197"/>
      <c r="E48" s="197"/>
      <c r="F48" s="198">
        <v>213938.6</v>
      </c>
      <c r="G48" s="198"/>
    </row>
    <row r="49" spans="1:7" ht="15">
      <c r="A49" s="9" t="s">
        <v>20</v>
      </c>
      <c r="B49" s="197" t="s">
        <v>302</v>
      </c>
      <c r="C49" s="197"/>
      <c r="D49" s="197"/>
      <c r="E49" s="197"/>
      <c r="F49" s="198">
        <v>3912.5</v>
      </c>
      <c r="G49" s="198"/>
    </row>
    <row r="50" spans="1:7" ht="15">
      <c r="A50" s="9" t="s">
        <v>22</v>
      </c>
      <c r="B50" s="197" t="s">
        <v>341</v>
      </c>
      <c r="C50" s="197"/>
      <c r="D50" s="197"/>
      <c r="E50" s="197"/>
      <c r="F50" s="198">
        <v>2932</v>
      </c>
      <c r="G50" s="198"/>
    </row>
    <row r="51" spans="1:7" ht="15">
      <c r="A51" s="9" t="s">
        <v>24</v>
      </c>
      <c r="B51" s="197" t="s">
        <v>348</v>
      </c>
      <c r="C51" s="197"/>
      <c r="D51" s="197"/>
      <c r="E51" s="197"/>
      <c r="F51" s="198">
        <v>12000</v>
      </c>
      <c r="G51" s="198"/>
    </row>
    <row r="52" spans="1:7" ht="15">
      <c r="A52" s="9" t="s">
        <v>118</v>
      </c>
      <c r="B52" s="197" t="s">
        <v>349</v>
      </c>
      <c r="C52" s="197"/>
      <c r="D52" s="197"/>
      <c r="E52" s="197"/>
      <c r="F52" s="198">
        <v>476</v>
      </c>
      <c r="G52" s="198"/>
    </row>
    <row r="53" spans="1:7" ht="15">
      <c r="A53" s="9" t="s">
        <v>119</v>
      </c>
      <c r="B53" s="197" t="s">
        <v>350</v>
      </c>
      <c r="C53" s="197"/>
      <c r="D53" s="197"/>
      <c r="E53" s="197"/>
      <c r="F53" s="198">
        <v>120</v>
      </c>
      <c r="G53" s="198"/>
    </row>
    <row r="54" spans="1:7" ht="15">
      <c r="A54" s="9" t="s">
        <v>134</v>
      </c>
      <c r="B54" s="197" t="s">
        <v>351</v>
      </c>
      <c r="C54" s="197"/>
      <c r="D54" s="197"/>
      <c r="E54" s="197"/>
      <c r="F54" s="198">
        <v>230</v>
      </c>
      <c r="G54" s="198"/>
    </row>
    <row r="55" spans="1:7" ht="15">
      <c r="A55" s="9" t="s">
        <v>135</v>
      </c>
      <c r="B55" s="197" t="s">
        <v>352</v>
      </c>
      <c r="C55" s="197"/>
      <c r="D55" s="197"/>
      <c r="E55" s="197"/>
      <c r="F55" s="198">
        <v>210</v>
      </c>
      <c r="G55" s="198"/>
    </row>
    <row r="56" spans="1:7" ht="15.75" customHeight="1">
      <c r="A56" s="9" t="s">
        <v>136</v>
      </c>
      <c r="B56" s="197" t="s">
        <v>353</v>
      </c>
      <c r="C56" s="197"/>
      <c r="D56" s="197"/>
      <c r="E56" s="197"/>
      <c r="F56" s="198">
        <v>560</v>
      </c>
      <c r="G56" s="198"/>
    </row>
    <row r="57" spans="1:7" ht="17.25" customHeight="1">
      <c r="A57" s="9" t="s">
        <v>191</v>
      </c>
      <c r="B57" s="197" t="s">
        <v>354</v>
      </c>
      <c r="C57" s="197"/>
      <c r="D57" s="197"/>
      <c r="E57" s="197"/>
      <c r="F57" s="198">
        <v>240</v>
      </c>
      <c r="G57" s="198"/>
    </row>
    <row r="58" spans="1:7" ht="15">
      <c r="A58" s="9" t="s">
        <v>320</v>
      </c>
      <c r="B58" s="197" t="s">
        <v>355</v>
      </c>
      <c r="C58" s="197"/>
      <c r="D58" s="197"/>
      <c r="E58" s="197"/>
      <c r="F58" s="198">
        <v>595</v>
      </c>
      <c r="G58" s="198"/>
    </row>
    <row r="59" spans="1:7" ht="15">
      <c r="A59" s="9" t="s">
        <v>321</v>
      </c>
      <c r="B59" s="197" t="s">
        <v>356</v>
      </c>
      <c r="C59" s="197"/>
      <c r="D59" s="197"/>
      <c r="E59" s="197"/>
      <c r="F59" s="198">
        <v>92</v>
      </c>
      <c r="G59" s="198"/>
    </row>
    <row r="60" spans="1:7" ht="15">
      <c r="A60" s="9" t="s">
        <v>322</v>
      </c>
      <c r="B60" s="197" t="s">
        <v>355</v>
      </c>
      <c r="C60" s="197"/>
      <c r="D60" s="197"/>
      <c r="E60" s="197"/>
      <c r="F60" s="198">
        <v>625</v>
      </c>
      <c r="G60" s="198"/>
    </row>
    <row r="61" spans="1:7" ht="15">
      <c r="A61" s="9" t="s">
        <v>323</v>
      </c>
      <c r="B61" s="197" t="s">
        <v>357</v>
      </c>
      <c r="C61" s="197"/>
      <c r="D61" s="197"/>
      <c r="E61" s="197"/>
      <c r="F61" s="198">
        <v>1512</v>
      </c>
      <c r="G61" s="198"/>
    </row>
    <row r="62" spans="1:7" ht="15">
      <c r="A62" s="9" t="s">
        <v>358</v>
      </c>
      <c r="B62" s="197" t="s">
        <v>359</v>
      </c>
      <c r="C62" s="197"/>
      <c r="D62" s="197"/>
      <c r="E62" s="197"/>
      <c r="F62" s="198">
        <v>13300</v>
      </c>
      <c r="G62" s="198"/>
    </row>
    <row r="63" spans="1:7" ht="15">
      <c r="A63" s="9" t="s">
        <v>360</v>
      </c>
      <c r="B63" s="197" t="s">
        <v>412</v>
      </c>
      <c r="C63" s="197"/>
      <c r="D63" s="197"/>
      <c r="E63" s="197"/>
      <c r="F63" s="198">
        <v>11170</v>
      </c>
      <c r="G63" s="198"/>
    </row>
    <row r="64" spans="1:7" ht="15">
      <c r="A64" s="9" t="s">
        <v>375</v>
      </c>
      <c r="B64" s="197" t="s">
        <v>410</v>
      </c>
      <c r="C64" s="197"/>
      <c r="D64" s="197"/>
      <c r="E64" s="197"/>
      <c r="F64" s="198">
        <v>9450</v>
      </c>
      <c r="G64" s="198"/>
    </row>
    <row r="65" spans="1:7" ht="15">
      <c r="A65" s="9" t="s">
        <v>376</v>
      </c>
      <c r="B65" s="197" t="s">
        <v>411</v>
      </c>
      <c r="C65" s="197"/>
      <c r="D65" s="197"/>
      <c r="E65" s="197"/>
      <c r="F65" s="198">
        <v>16920</v>
      </c>
      <c r="G65" s="198"/>
    </row>
    <row r="66" spans="1:7" ht="15">
      <c r="A66" s="9" t="s">
        <v>413</v>
      </c>
      <c r="B66" s="197" t="s">
        <v>410</v>
      </c>
      <c r="C66" s="197"/>
      <c r="D66" s="197"/>
      <c r="E66" s="197"/>
      <c r="F66" s="198">
        <v>3190</v>
      </c>
      <c r="G66" s="198"/>
    </row>
    <row r="67" spans="1:7" ht="15">
      <c r="A67" s="9" t="s">
        <v>414</v>
      </c>
      <c r="B67" s="197" t="s">
        <v>396</v>
      </c>
      <c r="C67" s="197"/>
      <c r="D67" s="197"/>
      <c r="E67" s="197"/>
      <c r="F67" s="198">
        <v>5250</v>
      </c>
      <c r="G67" s="198"/>
    </row>
    <row r="68" spans="1:7" s="49" customFormat="1" ht="15" customHeight="1">
      <c r="A68" s="9" t="s">
        <v>415</v>
      </c>
      <c r="B68" s="208" t="s">
        <v>156</v>
      </c>
      <c r="C68" s="208"/>
      <c r="D68" s="208"/>
      <c r="E68" s="208"/>
      <c r="F68" s="215">
        <f>E27*6%</f>
        <v>19174.509599999998</v>
      </c>
      <c r="G68" s="215"/>
    </row>
    <row r="69" spans="1:7" s="49" customFormat="1" ht="15">
      <c r="A69" s="51"/>
      <c r="B69" s="52"/>
      <c r="C69" s="52"/>
      <c r="D69" s="52"/>
      <c r="E69" s="52"/>
      <c r="F69" s="53"/>
      <c r="G69" s="53"/>
    </row>
    <row r="70" s="3" customFormat="1" ht="15"/>
    <row r="71" spans="1:6" s="3" customFormat="1" ht="15">
      <c r="A71" s="3" t="s">
        <v>55</v>
      </c>
      <c r="C71" s="3" t="s">
        <v>49</v>
      </c>
      <c r="F71" s="3" t="s">
        <v>103</v>
      </c>
    </row>
    <row r="72" s="3" customFormat="1" ht="15">
      <c r="F72" s="4" t="s">
        <v>215</v>
      </c>
    </row>
    <row r="73" s="3" customFormat="1" ht="15">
      <c r="A73" s="3" t="s">
        <v>50</v>
      </c>
    </row>
    <row r="74" spans="3:7" s="3" customFormat="1" ht="15">
      <c r="C74" s="14" t="s">
        <v>51</v>
      </c>
      <c r="E74" s="14"/>
      <c r="F74" s="14"/>
      <c r="G74" s="14"/>
    </row>
    <row r="75" s="3" customFormat="1" ht="15"/>
    <row r="76" s="3" customFormat="1" ht="15"/>
  </sheetData>
  <sheetProtection/>
  <mergeCells count="60">
    <mergeCell ref="B62:E62"/>
    <mergeCell ref="F62:G62"/>
    <mergeCell ref="B67:E67"/>
    <mergeCell ref="F67:G67"/>
    <mergeCell ref="B64:E64"/>
    <mergeCell ref="F64:G64"/>
    <mergeCell ref="B65:E65"/>
    <mergeCell ref="F65:G65"/>
    <mergeCell ref="B66:E66"/>
    <mergeCell ref="F66:G66"/>
    <mergeCell ref="B63:E63"/>
    <mergeCell ref="F63:G63"/>
    <mergeCell ref="B58:E58"/>
    <mergeCell ref="F58:G58"/>
    <mergeCell ref="B59:E59"/>
    <mergeCell ref="F59:G59"/>
    <mergeCell ref="B60:E60"/>
    <mergeCell ref="F60:G60"/>
    <mergeCell ref="B61:E61"/>
    <mergeCell ref="F61:G61"/>
    <mergeCell ref="B57:E57"/>
    <mergeCell ref="F57:G57"/>
    <mergeCell ref="B50:E50"/>
    <mergeCell ref="F50:G50"/>
    <mergeCell ref="B53:E53"/>
    <mergeCell ref="F53:G53"/>
    <mergeCell ref="B52:E52"/>
    <mergeCell ref="F52:G52"/>
    <mergeCell ref="B51:E51"/>
    <mergeCell ref="F51:G51"/>
    <mergeCell ref="B49:E49"/>
    <mergeCell ref="F49:G49"/>
    <mergeCell ref="B68:E68"/>
    <mergeCell ref="F68:G68"/>
    <mergeCell ref="B54:E54"/>
    <mergeCell ref="F54:G54"/>
    <mergeCell ref="B55:E55"/>
    <mergeCell ref="F55:G55"/>
    <mergeCell ref="B56:E56"/>
    <mergeCell ref="F56:G56"/>
    <mergeCell ref="B46:E46"/>
    <mergeCell ref="F46:G46"/>
    <mergeCell ref="B47:E47"/>
    <mergeCell ref="F47:G47"/>
    <mergeCell ref="B48:E48"/>
    <mergeCell ref="F48:G48"/>
    <mergeCell ref="A12:I12"/>
    <mergeCell ref="A13:C13"/>
    <mergeCell ref="A35:C35"/>
    <mergeCell ref="A43:I43"/>
    <mergeCell ref="B45:E45"/>
    <mergeCell ref="F45:G45"/>
    <mergeCell ref="A40:B40"/>
    <mergeCell ref="A41:B42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39" sqref="A39:I39"/>
    </sheetView>
  </sheetViews>
  <sheetFormatPr defaultColWidth="9.140625" defaultRowHeight="15" outlineLevelCol="1"/>
  <cols>
    <col min="1" max="1" width="6.2812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F7" s="4" t="s">
        <v>173</v>
      </c>
    </row>
    <row r="8" spans="1:6" s="3" customFormat="1" ht="15">
      <c r="A8" s="3" t="s">
        <v>3</v>
      </c>
      <c r="F8" s="4" t="s">
        <v>174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5.75" thickBot="1">
      <c r="A13" s="189" t="s">
        <v>164</v>
      </c>
      <c r="B13" s="190"/>
      <c r="C13" s="190"/>
      <c r="D13" s="83">
        <v>416659.38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193</v>
      </c>
      <c r="B15" s="44"/>
      <c r="C15" s="44"/>
      <c r="D15" s="45"/>
      <c r="E15" s="46"/>
      <c r="F15" s="46"/>
      <c r="G15" s="83">
        <v>-4316.38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0">
      <c r="A18" s="8" t="s">
        <v>14</v>
      </c>
      <c r="B18" s="9" t="s">
        <v>15</v>
      </c>
      <c r="C18" s="73">
        <f>SUM(C19:C22)</f>
        <v>11.120000000000001</v>
      </c>
      <c r="D18" s="71">
        <v>1241965.38</v>
      </c>
      <c r="E18" s="71">
        <v>1080548.7</v>
      </c>
      <c r="F18" s="71">
        <f aca="true" t="shared" si="0" ref="F18:F25">D18</f>
        <v>1241965.38</v>
      </c>
      <c r="G18" s="72">
        <f aca="true" t="shared" si="1" ref="G18:G27">E18-D18</f>
        <v>-161416.67999999993</v>
      </c>
      <c r="H18" s="32">
        <v>11.12</v>
      </c>
      <c r="I18" s="15"/>
    </row>
    <row r="19" spans="1:9" s="3" customFormat="1" ht="30">
      <c r="A19" s="8" t="s">
        <v>16</v>
      </c>
      <c r="B19" s="9" t="s">
        <v>17</v>
      </c>
      <c r="C19" s="73">
        <v>2.62</v>
      </c>
      <c r="D19" s="71">
        <f>D18*I19</f>
        <v>292621.3395323741</v>
      </c>
      <c r="E19" s="71">
        <f>E18*I19</f>
        <v>254589.7116906475</v>
      </c>
      <c r="F19" s="71">
        <f t="shared" si="0"/>
        <v>292621.3395323741</v>
      </c>
      <c r="G19" s="72">
        <f t="shared" si="1"/>
        <v>-38031.627841726615</v>
      </c>
      <c r="H19" s="32">
        <v>2.62</v>
      </c>
      <c r="I19" s="15">
        <f>H19/H18</f>
        <v>0.23561151079136694</v>
      </c>
    </row>
    <row r="20" spans="1:9" s="3" customFormat="1" ht="30">
      <c r="A20" s="8" t="s">
        <v>18</v>
      </c>
      <c r="B20" s="9" t="s">
        <v>19</v>
      </c>
      <c r="C20" s="73">
        <v>4.56</v>
      </c>
      <c r="D20" s="71">
        <f>D18*I20</f>
        <v>509295.1558273381</v>
      </c>
      <c r="E20" s="71">
        <f>E18*I20</f>
        <v>443102.70431654673</v>
      </c>
      <c r="F20" s="71">
        <f t="shared" si="0"/>
        <v>509295.1558273381</v>
      </c>
      <c r="G20" s="72">
        <f t="shared" si="1"/>
        <v>-66192.45151079138</v>
      </c>
      <c r="H20" s="32">
        <v>4.56</v>
      </c>
      <c r="I20" s="15">
        <f>H20/H18</f>
        <v>0.41007194244604317</v>
      </c>
    </row>
    <row r="21" spans="1:9" s="3" customFormat="1" ht="15">
      <c r="A21" s="8" t="s">
        <v>20</v>
      </c>
      <c r="B21" s="9" t="s">
        <v>21</v>
      </c>
      <c r="C21" s="73">
        <v>1.55</v>
      </c>
      <c r="D21" s="71">
        <f>D18*I21</f>
        <v>173115.6779676259</v>
      </c>
      <c r="E21" s="71">
        <f>E18*I21</f>
        <v>150616.05080935254</v>
      </c>
      <c r="F21" s="71">
        <f t="shared" si="0"/>
        <v>173115.6779676259</v>
      </c>
      <c r="G21" s="72">
        <f t="shared" si="1"/>
        <v>-22499.62715827336</v>
      </c>
      <c r="H21" s="32">
        <v>1.55</v>
      </c>
      <c r="I21" s="15">
        <f>H21/H18</f>
        <v>0.13938848920863312</v>
      </c>
    </row>
    <row r="22" spans="1:9" s="3" customFormat="1" ht="30">
      <c r="A22" s="8" t="s">
        <v>22</v>
      </c>
      <c r="B22" s="9" t="s">
        <v>23</v>
      </c>
      <c r="C22" s="73">
        <v>2.39</v>
      </c>
      <c r="D22" s="71">
        <f>D18*I22</f>
        <v>266933.2066726619</v>
      </c>
      <c r="E22" s="71">
        <f>E18*I22</f>
        <v>232240.23318345327</v>
      </c>
      <c r="F22" s="71">
        <f t="shared" si="0"/>
        <v>266933.2066726619</v>
      </c>
      <c r="G22" s="72">
        <f t="shared" si="1"/>
        <v>-34692.97348920861</v>
      </c>
      <c r="H22" s="32">
        <v>2.39</v>
      </c>
      <c r="I22" s="15">
        <f>H22/H18</f>
        <v>0.21492805755395686</v>
      </c>
    </row>
    <row r="23" spans="1:7" ht="15">
      <c r="A23" s="9" t="s">
        <v>25</v>
      </c>
      <c r="B23" s="9" t="s">
        <v>26</v>
      </c>
      <c r="C23" s="73">
        <v>3.15</v>
      </c>
      <c r="D23" s="72">
        <v>343873.74</v>
      </c>
      <c r="E23" s="72">
        <v>334850.35</v>
      </c>
      <c r="F23" s="71">
        <f t="shared" si="0"/>
        <v>343873.74</v>
      </c>
      <c r="G23" s="72">
        <f t="shared" si="1"/>
        <v>-9023.390000000014</v>
      </c>
    </row>
    <row r="24" spans="1:7" ht="15">
      <c r="A24" s="9" t="s">
        <v>27</v>
      </c>
      <c r="B24" s="9" t="s">
        <v>28</v>
      </c>
      <c r="C24" s="73">
        <v>2.98</v>
      </c>
      <c r="D24" s="72">
        <v>334969.5</v>
      </c>
      <c r="E24" s="72">
        <v>326245.97</v>
      </c>
      <c r="F24" s="72">
        <f t="shared" si="0"/>
        <v>334969.5</v>
      </c>
      <c r="G24" s="72">
        <f t="shared" si="1"/>
        <v>-8723.530000000028</v>
      </c>
    </row>
    <row r="25" spans="1:7" ht="15">
      <c r="A25" s="9" t="s">
        <v>29</v>
      </c>
      <c r="B25" s="9" t="s">
        <v>30</v>
      </c>
      <c r="C25" s="73">
        <v>0</v>
      </c>
      <c r="D25" s="72">
        <v>0</v>
      </c>
      <c r="E25" s="72">
        <v>0</v>
      </c>
      <c r="F25" s="72">
        <f t="shared" si="0"/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203629.25</v>
      </c>
      <c r="E26" s="72">
        <v>199247.6</v>
      </c>
      <c r="F26" s="81">
        <f>F42</f>
        <v>68423.99600000001</v>
      </c>
      <c r="G26" s="72">
        <f t="shared" si="1"/>
        <v>-4381.649999999994</v>
      </c>
    </row>
    <row r="27" spans="1:7" ht="30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 t="shared" si="1"/>
        <v>0</v>
      </c>
    </row>
    <row r="28" spans="1:7" ht="30">
      <c r="A28" s="9" t="s">
        <v>35</v>
      </c>
      <c r="B28" s="9" t="s">
        <v>36</v>
      </c>
      <c r="C28" s="73">
        <f>SUM(C29:C32)</f>
        <v>2023.51</v>
      </c>
      <c r="D28" s="72">
        <f>SUM(D29:D32)</f>
        <v>5818357.7</v>
      </c>
      <c r="E28" s="72">
        <f>SUM(E29:E32)</f>
        <v>5963734.82</v>
      </c>
      <c r="F28" s="72">
        <f>SUM(F29:F32)</f>
        <v>5818357.7</v>
      </c>
      <c r="G28" s="72">
        <f>SUM(G29:G32)</f>
        <v>145377.11999999988</v>
      </c>
    </row>
    <row r="29" spans="1:7" ht="15">
      <c r="A29" s="9" t="s">
        <v>37</v>
      </c>
      <c r="B29" s="9" t="s">
        <v>190</v>
      </c>
      <c r="C29" s="162">
        <v>4.23</v>
      </c>
      <c r="D29" s="72">
        <v>1307473.58</v>
      </c>
      <c r="E29" s="72">
        <v>1260051.26</v>
      </c>
      <c r="F29" s="72">
        <f>D29</f>
        <v>1307473.58</v>
      </c>
      <c r="G29" s="72">
        <f>E29-D29</f>
        <v>-47422.320000000065</v>
      </c>
    </row>
    <row r="30" spans="1:7" ht="30">
      <c r="A30" s="9" t="s">
        <v>39</v>
      </c>
      <c r="B30" s="9" t="s">
        <v>184</v>
      </c>
      <c r="C30" s="162">
        <v>42.36</v>
      </c>
      <c r="D30" s="72">
        <v>550337.66</v>
      </c>
      <c r="E30" s="72">
        <v>563873.12</v>
      </c>
      <c r="F30" s="72">
        <f>D30</f>
        <v>550337.66</v>
      </c>
      <c r="G30" s="72">
        <f>E30-D30</f>
        <v>13535.459999999963</v>
      </c>
    </row>
    <row r="31" spans="1:7" ht="30">
      <c r="A31" s="9" t="s">
        <v>42</v>
      </c>
      <c r="B31" s="9" t="s">
        <v>189</v>
      </c>
      <c r="C31" s="162">
        <v>164.51</v>
      </c>
      <c r="D31" s="72">
        <v>857792.52</v>
      </c>
      <c r="E31" s="72">
        <v>956672.75</v>
      </c>
      <c r="F31" s="72">
        <f>D31</f>
        <v>857792.52</v>
      </c>
      <c r="G31" s="72">
        <f>E31-D31</f>
        <v>98880.22999999998</v>
      </c>
    </row>
    <row r="32" spans="1:7" ht="15">
      <c r="A32" s="9" t="s">
        <v>41</v>
      </c>
      <c r="B32" s="9" t="s">
        <v>43</v>
      </c>
      <c r="C32" s="162">
        <v>1812.41</v>
      </c>
      <c r="D32" s="72">
        <v>3102753.94</v>
      </c>
      <c r="E32" s="72">
        <v>3183137.69</v>
      </c>
      <c r="F32" s="72">
        <f>D32</f>
        <v>3102753.94</v>
      </c>
      <c r="G32" s="72">
        <f>E32-D32</f>
        <v>80383.75</v>
      </c>
    </row>
    <row r="33" spans="1:13" s="138" customFormat="1" ht="15">
      <c r="A33" s="168">
        <v>8</v>
      </c>
      <c r="B33" s="135" t="s">
        <v>199</v>
      </c>
      <c r="C33" s="169"/>
      <c r="D33" s="137">
        <v>9900</v>
      </c>
      <c r="E33" s="137">
        <v>9300</v>
      </c>
      <c r="F33" s="137">
        <v>0</v>
      </c>
      <c r="G33" s="137"/>
      <c r="M33" s="143"/>
    </row>
    <row r="34" spans="1:10" s="20" customFormat="1" ht="14.25" thickBot="1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9" s="15" customFormat="1" ht="15.75" thickBot="1">
      <c r="A35" s="189" t="s">
        <v>208</v>
      </c>
      <c r="B35" s="190"/>
      <c r="C35" s="190"/>
      <c r="D35" s="83">
        <f>D13+D18+D23+D24+D25+D26+D27+D28+D34-E18-E23-E24-E25-E26-E27-E28</f>
        <v>454827.5100000007</v>
      </c>
      <c r="E35" s="39"/>
      <c r="F35" s="39"/>
      <c r="G35" s="39"/>
      <c r="H35" s="40"/>
      <c r="I35" s="40"/>
    </row>
    <row r="36" spans="1:9" s="15" customFormat="1" ht="15.75" thickBot="1">
      <c r="A36" s="41"/>
      <c r="B36" s="41"/>
      <c r="C36" s="41"/>
      <c r="D36" s="42"/>
      <c r="E36" s="39"/>
      <c r="F36" s="39"/>
      <c r="G36" s="39"/>
      <c r="H36" s="40"/>
      <c r="I36" s="40"/>
    </row>
    <row r="37" spans="1:9" s="15" customFormat="1" ht="15.75" thickBot="1">
      <c r="A37" s="43" t="s">
        <v>241</v>
      </c>
      <c r="B37" s="44"/>
      <c r="C37" s="44"/>
      <c r="D37" s="45"/>
      <c r="E37" s="46"/>
      <c r="F37" s="46"/>
      <c r="G37" s="38">
        <f>G15+E26-F26</f>
        <v>126507.22399999999</v>
      </c>
      <c r="H37" s="40"/>
      <c r="I37" s="40"/>
    </row>
    <row r="38" spans="1:9" s="15" customFormat="1" ht="15.75" thickBot="1">
      <c r="A38" s="43" t="s">
        <v>247</v>
      </c>
      <c r="B38" s="44"/>
      <c r="C38" s="44"/>
      <c r="D38" s="45"/>
      <c r="E38" s="46"/>
      <c r="F38" s="46"/>
      <c r="G38" s="38">
        <v>15450</v>
      </c>
      <c r="H38" s="40"/>
      <c r="I38" s="40"/>
    </row>
    <row r="39" spans="1:9" ht="35.25" customHeight="1">
      <c r="A39" s="236" t="s">
        <v>44</v>
      </c>
      <c r="B39" s="236"/>
      <c r="C39" s="236"/>
      <c r="D39" s="236"/>
      <c r="E39" s="236"/>
      <c r="F39" s="236"/>
      <c r="G39" s="236"/>
      <c r="H39" s="236"/>
      <c r="I39" s="236"/>
    </row>
    <row r="41" spans="1:7" s="7" customFormat="1" ht="28.5">
      <c r="A41" s="5" t="s">
        <v>11</v>
      </c>
      <c r="B41" s="201" t="s">
        <v>45</v>
      </c>
      <c r="C41" s="202"/>
      <c r="D41" s="202"/>
      <c r="E41" s="203"/>
      <c r="F41" s="201" t="s">
        <v>46</v>
      </c>
      <c r="G41" s="219"/>
    </row>
    <row r="42" spans="1:7" s="12" customFormat="1" ht="15">
      <c r="A42" s="11" t="s">
        <v>47</v>
      </c>
      <c r="B42" s="186" t="s">
        <v>128</v>
      </c>
      <c r="C42" s="187"/>
      <c r="D42" s="187"/>
      <c r="E42" s="188"/>
      <c r="F42" s="218">
        <f>SUM(F43:G64)</f>
        <v>68423.99600000001</v>
      </c>
      <c r="G42" s="219"/>
    </row>
    <row r="43" spans="1:7" ht="15">
      <c r="A43" s="9" t="s">
        <v>16</v>
      </c>
      <c r="B43" s="197" t="s">
        <v>361</v>
      </c>
      <c r="C43" s="197"/>
      <c r="D43" s="197"/>
      <c r="E43" s="197"/>
      <c r="F43" s="198">
        <v>35000.44</v>
      </c>
      <c r="G43" s="198"/>
    </row>
    <row r="44" spans="1:7" ht="15">
      <c r="A44" s="9" t="s">
        <v>18</v>
      </c>
      <c r="B44" s="197" t="s">
        <v>302</v>
      </c>
      <c r="C44" s="197"/>
      <c r="D44" s="197"/>
      <c r="E44" s="197"/>
      <c r="F44" s="198">
        <v>987.3</v>
      </c>
      <c r="G44" s="198"/>
    </row>
    <row r="45" spans="1:7" ht="15">
      <c r="A45" s="9" t="s">
        <v>20</v>
      </c>
      <c r="B45" s="197" t="s">
        <v>362</v>
      </c>
      <c r="C45" s="197"/>
      <c r="D45" s="197"/>
      <c r="E45" s="197"/>
      <c r="F45" s="198">
        <v>502.2</v>
      </c>
      <c r="G45" s="198"/>
    </row>
    <row r="46" spans="1:7" ht="15">
      <c r="A46" s="9" t="s">
        <v>22</v>
      </c>
      <c r="B46" s="197" t="s">
        <v>254</v>
      </c>
      <c r="C46" s="197"/>
      <c r="D46" s="197"/>
      <c r="E46" s="197"/>
      <c r="F46" s="198">
        <v>3177.9</v>
      </c>
      <c r="G46" s="198"/>
    </row>
    <row r="47" spans="1:7" ht="15">
      <c r="A47" s="9" t="s">
        <v>24</v>
      </c>
      <c r="B47" s="197" t="s">
        <v>363</v>
      </c>
      <c r="C47" s="197"/>
      <c r="D47" s="197"/>
      <c r="E47" s="197"/>
      <c r="F47" s="198">
        <v>348.3</v>
      </c>
      <c r="G47" s="198"/>
    </row>
    <row r="48" spans="1:7" ht="15">
      <c r="A48" s="9" t="s">
        <v>118</v>
      </c>
      <c r="B48" s="197" t="s">
        <v>364</v>
      </c>
      <c r="C48" s="197"/>
      <c r="D48" s="197"/>
      <c r="E48" s="197"/>
      <c r="F48" s="198">
        <v>774</v>
      </c>
      <c r="G48" s="198"/>
    </row>
    <row r="49" spans="1:7" ht="15">
      <c r="A49" s="9" t="s">
        <v>119</v>
      </c>
      <c r="B49" s="197" t="s">
        <v>365</v>
      </c>
      <c r="C49" s="197"/>
      <c r="D49" s="197"/>
      <c r="E49" s="197"/>
      <c r="F49" s="259">
        <v>120</v>
      </c>
      <c r="G49" s="259"/>
    </row>
    <row r="50" spans="1:7" ht="15">
      <c r="A50" s="9" t="s">
        <v>134</v>
      </c>
      <c r="B50" s="197" t="s">
        <v>366</v>
      </c>
      <c r="C50" s="197"/>
      <c r="D50" s="197"/>
      <c r="E50" s="197"/>
      <c r="F50" s="198">
        <v>168</v>
      </c>
      <c r="G50" s="198"/>
    </row>
    <row r="51" spans="1:7" ht="15">
      <c r="A51" s="9" t="s">
        <v>135</v>
      </c>
      <c r="B51" s="197" t="s">
        <v>367</v>
      </c>
      <c r="C51" s="197"/>
      <c r="D51" s="197"/>
      <c r="E51" s="197"/>
      <c r="F51" s="198">
        <v>142</v>
      </c>
      <c r="G51" s="198"/>
    </row>
    <row r="52" spans="1:7" ht="15" customHeight="1">
      <c r="A52" s="9" t="s">
        <v>136</v>
      </c>
      <c r="B52" s="178" t="s">
        <v>368</v>
      </c>
      <c r="C52" s="179"/>
      <c r="D52" s="179"/>
      <c r="E52" s="180"/>
      <c r="F52" s="192">
        <v>1620</v>
      </c>
      <c r="G52" s="193"/>
    </row>
    <row r="53" spans="1:7" ht="15">
      <c r="A53" s="9" t="s">
        <v>191</v>
      </c>
      <c r="B53" s="178" t="s">
        <v>354</v>
      </c>
      <c r="C53" s="179"/>
      <c r="D53" s="179"/>
      <c r="E53" s="180"/>
      <c r="F53" s="192">
        <v>600</v>
      </c>
      <c r="G53" s="193"/>
    </row>
    <row r="54" spans="1:7" ht="15">
      <c r="A54" s="9" t="s">
        <v>320</v>
      </c>
      <c r="B54" s="178" t="s">
        <v>369</v>
      </c>
      <c r="C54" s="179"/>
      <c r="D54" s="179"/>
      <c r="E54" s="180"/>
      <c r="F54" s="192">
        <v>184</v>
      </c>
      <c r="G54" s="193"/>
    </row>
    <row r="55" spans="1:7" ht="15">
      <c r="A55" s="9" t="s">
        <v>321</v>
      </c>
      <c r="B55" s="178" t="s">
        <v>370</v>
      </c>
      <c r="C55" s="179"/>
      <c r="D55" s="179"/>
      <c r="E55" s="180"/>
      <c r="F55" s="192">
        <v>145</v>
      </c>
      <c r="G55" s="193"/>
    </row>
    <row r="56" spans="1:7" ht="15">
      <c r="A56" s="9" t="s">
        <v>322</v>
      </c>
      <c r="B56" s="178" t="s">
        <v>371</v>
      </c>
      <c r="C56" s="179"/>
      <c r="D56" s="179"/>
      <c r="E56" s="180"/>
      <c r="F56" s="192">
        <v>1825</v>
      </c>
      <c r="G56" s="193"/>
    </row>
    <row r="57" spans="1:7" ht="15">
      <c r="A57" s="9" t="s">
        <v>323</v>
      </c>
      <c r="B57" s="178" t="s">
        <v>372</v>
      </c>
      <c r="C57" s="179"/>
      <c r="D57" s="179"/>
      <c r="E57" s="180"/>
      <c r="F57" s="192">
        <v>512</v>
      </c>
      <c r="G57" s="193"/>
    </row>
    <row r="58" spans="1:7" ht="15">
      <c r="A58" s="9" t="s">
        <v>358</v>
      </c>
      <c r="B58" s="178" t="s">
        <v>373</v>
      </c>
      <c r="C58" s="179"/>
      <c r="D58" s="179"/>
      <c r="E58" s="180"/>
      <c r="F58" s="192">
        <v>45</v>
      </c>
      <c r="G58" s="193"/>
    </row>
    <row r="59" spans="1:7" ht="15">
      <c r="A59" s="9" t="s">
        <v>360</v>
      </c>
      <c r="B59" s="178" t="s">
        <v>374</v>
      </c>
      <c r="C59" s="179"/>
      <c r="D59" s="179"/>
      <c r="E59" s="180"/>
      <c r="F59" s="192">
        <v>100</v>
      </c>
      <c r="G59" s="193"/>
    </row>
    <row r="60" spans="1:7" ht="18" customHeight="1">
      <c r="A60" s="142" t="s">
        <v>375</v>
      </c>
      <c r="B60" s="178" t="s">
        <v>377</v>
      </c>
      <c r="C60" s="179"/>
      <c r="D60" s="179"/>
      <c r="E60" s="180"/>
      <c r="F60" s="192">
        <v>278</v>
      </c>
      <c r="G60" s="193"/>
    </row>
    <row r="61" spans="1:7" ht="15">
      <c r="A61" s="9" t="s">
        <v>376</v>
      </c>
      <c r="B61" s="197" t="s">
        <v>359</v>
      </c>
      <c r="C61" s="197"/>
      <c r="D61" s="197"/>
      <c r="E61" s="197"/>
      <c r="F61" s="198">
        <v>5700</v>
      </c>
      <c r="G61" s="198"/>
    </row>
    <row r="62" spans="1:7" ht="15">
      <c r="A62" s="9" t="s">
        <v>413</v>
      </c>
      <c r="B62" s="197" t="s">
        <v>416</v>
      </c>
      <c r="C62" s="197"/>
      <c r="D62" s="197"/>
      <c r="E62" s="197"/>
      <c r="F62" s="198">
        <v>1640</v>
      </c>
      <c r="G62" s="198"/>
    </row>
    <row r="63" spans="1:7" ht="15">
      <c r="A63" s="9" t="s">
        <v>414</v>
      </c>
      <c r="B63" s="197" t="s">
        <v>417</v>
      </c>
      <c r="C63" s="197"/>
      <c r="D63" s="197"/>
      <c r="E63" s="197"/>
      <c r="F63" s="198">
        <v>2600</v>
      </c>
      <c r="G63" s="198"/>
    </row>
    <row r="64" spans="1:7" s="49" customFormat="1" ht="15" customHeight="1">
      <c r="A64" s="9" t="s">
        <v>415</v>
      </c>
      <c r="B64" s="208" t="s">
        <v>156</v>
      </c>
      <c r="C64" s="208"/>
      <c r="D64" s="208"/>
      <c r="E64" s="208"/>
      <c r="F64" s="215">
        <f>E26*6%</f>
        <v>11954.856</v>
      </c>
      <c r="G64" s="215"/>
    </row>
    <row r="65" spans="1:7" s="49" customFormat="1" ht="15">
      <c r="A65" s="51"/>
      <c r="B65" s="52"/>
      <c r="C65" s="52"/>
      <c r="D65" s="52"/>
      <c r="E65" s="52"/>
      <c r="F65" s="53"/>
      <c r="G65" s="53"/>
    </row>
    <row r="66" s="3" customFormat="1" ht="15"/>
    <row r="67" spans="1:6" s="3" customFormat="1" ht="15">
      <c r="A67" s="3" t="s">
        <v>55</v>
      </c>
      <c r="C67" s="3" t="s">
        <v>49</v>
      </c>
      <c r="F67" s="3" t="s">
        <v>103</v>
      </c>
    </row>
    <row r="68" s="3" customFormat="1" ht="15">
      <c r="F68" s="4" t="s">
        <v>215</v>
      </c>
    </row>
    <row r="69" s="3" customFormat="1" ht="15">
      <c r="A69" s="3" t="s">
        <v>50</v>
      </c>
    </row>
    <row r="70" spans="3:7" s="3" customFormat="1" ht="15">
      <c r="C70" s="14" t="s">
        <v>51</v>
      </c>
      <c r="E70" s="14"/>
      <c r="F70" s="14"/>
      <c r="G70" s="14"/>
    </row>
    <row r="71" s="3" customFormat="1" ht="15"/>
    <row r="72" s="3" customFormat="1" ht="15"/>
  </sheetData>
  <sheetProtection/>
  <mergeCells count="58">
    <mergeCell ref="B63:E63"/>
    <mergeCell ref="F63:G63"/>
    <mergeCell ref="B56:E56"/>
    <mergeCell ref="F56:G56"/>
    <mergeCell ref="B57:E57"/>
    <mergeCell ref="F57:G57"/>
    <mergeCell ref="B62:E62"/>
    <mergeCell ref="F62:G62"/>
    <mergeCell ref="B53:E53"/>
    <mergeCell ref="F53:G53"/>
    <mergeCell ref="B54:E54"/>
    <mergeCell ref="F54:G54"/>
    <mergeCell ref="B60:E60"/>
    <mergeCell ref="F60:G60"/>
    <mergeCell ref="B58:E58"/>
    <mergeCell ref="F58:G58"/>
    <mergeCell ref="B59:E59"/>
    <mergeCell ref="F59:G59"/>
    <mergeCell ref="B45:E45"/>
    <mergeCell ref="F45:G45"/>
    <mergeCell ref="B55:E55"/>
    <mergeCell ref="F55:G55"/>
    <mergeCell ref="B47:E47"/>
    <mergeCell ref="F47:G47"/>
    <mergeCell ref="B48:E48"/>
    <mergeCell ref="F48:G48"/>
    <mergeCell ref="B52:E52"/>
    <mergeCell ref="F52:G52"/>
    <mergeCell ref="B61:E61"/>
    <mergeCell ref="F61:G61"/>
    <mergeCell ref="B51:E51"/>
    <mergeCell ref="F51:G51"/>
    <mergeCell ref="B43:E43"/>
    <mergeCell ref="F43:G43"/>
    <mergeCell ref="B46:E46"/>
    <mergeCell ref="F46:G46"/>
    <mergeCell ref="B44:E44"/>
    <mergeCell ref="F44:G44"/>
    <mergeCell ref="A35:C35"/>
    <mergeCell ref="A39:I39"/>
    <mergeCell ref="B41:E41"/>
    <mergeCell ref="F41:G41"/>
    <mergeCell ref="B64:E64"/>
    <mergeCell ref="F64:G64"/>
    <mergeCell ref="B49:E49"/>
    <mergeCell ref="F49:G49"/>
    <mergeCell ref="B50:E50"/>
    <mergeCell ref="F50:G50"/>
    <mergeCell ref="B42:E42"/>
    <mergeCell ref="F42:G42"/>
    <mergeCell ref="A11:I11"/>
    <mergeCell ref="A1:I1"/>
    <mergeCell ref="A2:I2"/>
    <mergeCell ref="A3:K3"/>
    <mergeCell ref="A5:I5"/>
    <mergeCell ref="A10:I10"/>
    <mergeCell ref="A12:I12"/>
    <mergeCell ref="A13:C1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2">
      <selection activeCell="F40" sqref="F40:G40"/>
    </sheetView>
  </sheetViews>
  <sheetFormatPr defaultColWidth="9.140625" defaultRowHeight="15" outlineLevelCol="1"/>
  <cols>
    <col min="1" max="1" width="5.7109375" style="1" customWidth="1"/>
    <col min="2" max="2" width="30.57421875" style="1" customWidth="1"/>
    <col min="3" max="3" width="10.57421875" style="1" customWidth="1"/>
    <col min="4" max="4" width="12.7109375" style="1" customWidth="1"/>
    <col min="5" max="5" width="13.140625" style="1" customWidth="1"/>
    <col min="6" max="6" width="12.28125" style="1" customWidth="1"/>
    <col min="7" max="7" width="13.7109375" style="1" customWidth="1"/>
    <col min="8" max="8" width="10.140625" style="1" hidden="1" customWidth="1" outlineLevel="1"/>
    <col min="9" max="9" width="9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2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2" customHeight="1">
      <c r="A4" s="205" t="s">
        <v>1</v>
      </c>
      <c r="B4" s="204"/>
      <c r="C4" s="204"/>
      <c r="D4" s="204"/>
      <c r="E4" s="204"/>
      <c r="F4" s="204"/>
      <c r="G4" s="204"/>
      <c r="H4" s="204"/>
      <c r="I4" s="204"/>
    </row>
    <row r="5" ht="4.5" customHeight="1"/>
    <row r="6" spans="1:6" s="3" customFormat="1" ht="16.5" customHeight="1">
      <c r="A6" s="3" t="s">
        <v>2</v>
      </c>
      <c r="F6" s="4" t="s">
        <v>60</v>
      </c>
    </row>
    <row r="7" spans="1:6" s="3" customFormat="1" ht="15">
      <c r="A7" s="3" t="s">
        <v>3</v>
      </c>
      <c r="F7" s="4" t="s">
        <v>163</v>
      </c>
    </row>
    <row r="8" s="3" customFormat="1" ht="15"/>
    <row r="9" spans="1:9" s="3" customFormat="1" ht="15">
      <c r="A9" s="181" t="s">
        <v>8</v>
      </c>
      <c r="B9" s="181"/>
      <c r="C9" s="181"/>
      <c r="D9" s="181"/>
      <c r="E9" s="181"/>
      <c r="F9" s="181"/>
      <c r="G9" s="181"/>
      <c r="H9" s="181"/>
      <c r="I9" s="181"/>
    </row>
    <row r="10" spans="1:9" s="3" customFormat="1" ht="15">
      <c r="A10" s="181" t="s">
        <v>9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9" customHeight="1" thickBot="1">
      <c r="A11" s="181" t="s">
        <v>10</v>
      </c>
      <c r="B11" s="181"/>
      <c r="C11" s="181"/>
      <c r="D11" s="181"/>
      <c r="E11" s="181"/>
      <c r="F11" s="181"/>
      <c r="G11" s="181"/>
      <c r="H11" s="181"/>
      <c r="I11" s="181"/>
    </row>
    <row r="12" spans="1:9" s="15" customFormat="1" ht="16.5" customHeight="1" thickBot="1">
      <c r="A12" s="189" t="s">
        <v>164</v>
      </c>
      <c r="B12" s="190"/>
      <c r="C12" s="190"/>
      <c r="D12" s="38">
        <v>29540.4</v>
      </c>
      <c r="E12" s="39"/>
      <c r="F12" s="39"/>
      <c r="G12" s="39"/>
      <c r="H12" s="40"/>
      <c r="I12" s="40"/>
    </row>
    <row r="13" spans="1:9" s="15" customFormat="1" ht="6" customHeight="1" thickBot="1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>
      <c r="A14" s="43" t="s">
        <v>162</v>
      </c>
      <c r="B14" s="44"/>
      <c r="C14" s="44"/>
      <c r="D14" s="45"/>
      <c r="E14" s="46"/>
      <c r="F14" s="46"/>
      <c r="G14" s="38">
        <v>90907.34</v>
      </c>
      <c r="H14" s="40"/>
      <c r="I14" s="40"/>
    </row>
    <row r="15" s="3" customFormat="1" ht="6.75" customHeight="1"/>
    <row r="16" spans="1:7" s="18" customFormat="1" ht="52.5" customHeight="1">
      <c r="A16" s="6" t="s">
        <v>11</v>
      </c>
      <c r="B16" s="6" t="s">
        <v>12</v>
      </c>
      <c r="C16" s="6" t="s">
        <v>104</v>
      </c>
      <c r="D16" s="6" t="s">
        <v>211</v>
      </c>
      <c r="E16" s="6" t="s">
        <v>212</v>
      </c>
      <c r="F16" s="17" t="s">
        <v>213</v>
      </c>
      <c r="G16" s="6" t="s">
        <v>214</v>
      </c>
    </row>
    <row r="17" spans="1:9" s="3" customFormat="1" ht="31.5" customHeight="1">
      <c r="A17" s="8" t="s">
        <v>14</v>
      </c>
      <c r="B17" s="9" t="s">
        <v>15</v>
      </c>
      <c r="C17" s="73">
        <f>SUM(C18:C21)</f>
        <v>7.5600000000000005</v>
      </c>
      <c r="D17" s="71">
        <v>368358.64</v>
      </c>
      <c r="E17" s="71">
        <v>367838.7</v>
      </c>
      <c r="F17" s="71">
        <f>D17</f>
        <v>368358.64</v>
      </c>
      <c r="G17" s="72">
        <f>E17-D17</f>
        <v>-519.9400000000023</v>
      </c>
      <c r="H17" s="15">
        <v>7.56</v>
      </c>
      <c r="I17" s="15"/>
    </row>
    <row r="18" spans="1:9" s="3" customFormat="1" ht="30" customHeight="1">
      <c r="A18" s="8" t="s">
        <v>16</v>
      </c>
      <c r="B18" s="9" t="s">
        <v>17</v>
      </c>
      <c r="C18" s="73">
        <v>2.62</v>
      </c>
      <c r="D18" s="71">
        <f>D17*I18</f>
        <v>127658.68211640212</v>
      </c>
      <c r="E18" s="71">
        <f>E17*I18</f>
        <v>127478.49126984128</v>
      </c>
      <c r="F18" s="71">
        <f>D18</f>
        <v>127658.68211640212</v>
      </c>
      <c r="G18" s="72">
        <f aca="true" t="shared" si="0" ref="G18:G26">E18-D18</f>
        <v>-180.19084656084306</v>
      </c>
      <c r="H18" s="15">
        <v>2.62</v>
      </c>
      <c r="I18" s="15">
        <f>H18/H17</f>
        <v>0.34656084656084657</v>
      </c>
    </row>
    <row r="19" spans="1:9" s="3" customFormat="1" ht="31.5" customHeight="1">
      <c r="A19" s="8" t="s">
        <v>18</v>
      </c>
      <c r="B19" s="9" t="s">
        <v>19</v>
      </c>
      <c r="C19" s="73">
        <v>1.33</v>
      </c>
      <c r="D19" s="71">
        <f>D17*I19</f>
        <v>64803.83481481483</v>
      </c>
      <c r="E19" s="71">
        <f>E17*I19</f>
        <v>64712.3638888889</v>
      </c>
      <c r="F19" s="71">
        <f>D19</f>
        <v>64803.83481481483</v>
      </c>
      <c r="G19" s="72">
        <f t="shared" si="0"/>
        <v>-91.47092592592526</v>
      </c>
      <c r="H19" s="15">
        <v>1.33</v>
      </c>
      <c r="I19" s="15">
        <f>H19/H17</f>
        <v>0.17592592592592596</v>
      </c>
    </row>
    <row r="20" spans="1:9" s="3" customFormat="1" ht="14.25" customHeight="1">
      <c r="A20" s="8" t="s">
        <v>20</v>
      </c>
      <c r="B20" s="9" t="s">
        <v>21</v>
      </c>
      <c r="C20" s="73">
        <v>1.22</v>
      </c>
      <c r="D20" s="71">
        <f>D17*I20</f>
        <v>59444.119153439155</v>
      </c>
      <c r="E20" s="71">
        <f>E17*I20</f>
        <v>59360.21349206349</v>
      </c>
      <c r="F20" s="71">
        <f>D20</f>
        <v>59444.119153439155</v>
      </c>
      <c r="G20" s="72">
        <f t="shared" si="0"/>
        <v>-83.90566137566202</v>
      </c>
      <c r="H20" s="15">
        <v>1.22</v>
      </c>
      <c r="I20" s="15">
        <f>H20/H17</f>
        <v>0.16137566137566137</v>
      </c>
    </row>
    <row r="21" spans="1:9" s="3" customFormat="1" ht="28.5" customHeight="1">
      <c r="A21" s="8" t="s">
        <v>22</v>
      </c>
      <c r="B21" s="9" t="s">
        <v>23</v>
      </c>
      <c r="C21" s="73">
        <v>2.39</v>
      </c>
      <c r="D21" s="71">
        <f>D17*I21</f>
        <v>116452.00391534393</v>
      </c>
      <c r="E21" s="71">
        <f>E17*I21</f>
        <v>116287.63134920636</v>
      </c>
      <c r="F21" s="71">
        <f>D21</f>
        <v>116452.00391534393</v>
      </c>
      <c r="G21" s="72">
        <f t="shared" si="0"/>
        <v>-164.37256613756472</v>
      </c>
      <c r="H21" s="15">
        <v>2.39</v>
      </c>
      <c r="I21" s="15">
        <f>H21/H17</f>
        <v>0.31613756613756616</v>
      </c>
    </row>
    <row r="22" spans="1:7" ht="15" customHeight="1">
      <c r="A22" s="9" t="s">
        <v>25</v>
      </c>
      <c r="B22" s="9" t="s">
        <v>26</v>
      </c>
      <c r="C22" s="73">
        <v>0</v>
      </c>
      <c r="D22" s="72"/>
      <c r="E22" s="72"/>
      <c r="F22" s="72">
        <v>0</v>
      </c>
      <c r="G22" s="72">
        <f t="shared" si="0"/>
        <v>0</v>
      </c>
    </row>
    <row r="23" spans="1:7" ht="13.5" customHeight="1">
      <c r="A23" s="9" t="s">
        <v>27</v>
      </c>
      <c r="B23" s="9" t="s">
        <v>28</v>
      </c>
      <c r="C23" s="73">
        <v>2.98</v>
      </c>
      <c r="D23" s="72">
        <v>140182.8</v>
      </c>
      <c r="E23" s="72">
        <v>142104.91</v>
      </c>
      <c r="F23" s="72">
        <f>D23</f>
        <v>140182.8</v>
      </c>
      <c r="G23" s="72">
        <f t="shared" si="0"/>
        <v>1922.1100000000151</v>
      </c>
    </row>
    <row r="24" spans="1:7" ht="16.5" customHeight="1">
      <c r="A24" s="9" t="s">
        <v>29</v>
      </c>
      <c r="B24" s="9" t="s">
        <v>179</v>
      </c>
      <c r="C24" s="73">
        <v>0</v>
      </c>
      <c r="D24" s="72">
        <v>64500</v>
      </c>
      <c r="E24" s="72">
        <v>80000.91</v>
      </c>
      <c r="F24" s="72">
        <v>64500</v>
      </c>
      <c r="G24" s="72">
        <f>E24-D24</f>
        <v>15500.910000000003</v>
      </c>
    </row>
    <row r="25" spans="1:7" ht="15">
      <c r="A25" s="9" t="s">
        <v>31</v>
      </c>
      <c r="B25" s="28" t="s">
        <v>133</v>
      </c>
      <c r="C25" s="73">
        <v>1.65</v>
      </c>
      <c r="D25" s="72">
        <v>77633.29</v>
      </c>
      <c r="E25" s="72">
        <v>78535.4</v>
      </c>
      <c r="F25" s="81">
        <f>F39</f>
        <v>186938.874</v>
      </c>
      <c r="G25" s="72">
        <f t="shared" si="0"/>
        <v>902.1100000000006</v>
      </c>
    </row>
    <row r="26" spans="1:7" ht="29.25" customHeight="1">
      <c r="A26" s="9" t="s">
        <v>33</v>
      </c>
      <c r="B26" s="9" t="s">
        <v>34</v>
      </c>
      <c r="C26" s="74">
        <v>0</v>
      </c>
      <c r="D26" s="72">
        <v>-604.8</v>
      </c>
      <c r="E26" s="72">
        <v>2515.78</v>
      </c>
      <c r="F26" s="81">
        <v>0</v>
      </c>
      <c r="G26" s="72">
        <f t="shared" si="0"/>
        <v>3120.58</v>
      </c>
    </row>
    <row r="27" spans="1:7" ht="30.75" customHeight="1">
      <c r="A27" s="9" t="s">
        <v>35</v>
      </c>
      <c r="B27" s="9" t="s">
        <v>36</v>
      </c>
      <c r="C27" s="73">
        <v>1954.06</v>
      </c>
      <c r="D27" s="72">
        <f>SUM(D28:D31)</f>
        <v>1621844.8099999998</v>
      </c>
      <c r="E27" s="72">
        <f>SUM(E28:E31)</f>
        <v>1592355.91</v>
      </c>
      <c r="F27" s="72">
        <f>SUM(F28:F31)</f>
        <v>1621844.8099999998</v>
      </c>
      <c r="G27" s="72">
        <f>SUM(G28:G31)</f>
        <v>-29488.89999999995</v>
      </c>
    </row>
    <row r="28" spans="1:7" ht="15">
      <c r="A28" s="9" t="s">
        <v>37</v>
      </c>
      <c r="B28" s="9" t="s">
        <v>107</v>
      </c>
      <c r="C28" s="73">
        <v>4.23</v>
      </c>
      <c r="D28" s="72">
        <v>0</v>
      </c>
      <c r="E28" s="72">
        <v>37.86</v>
      </c>
      <c r="F28" s="72">
        <f>D28</f>
        <v>0</v>
      </c>
      <c r="G28" s="72">
        <f>E28-D28</f>
        <v>37.86</v>
      </c>
    </row>
    <row r="29" spans="1:7" ht="28.5" customHeight="1">
      <c r="A29" s="9" t="s">
        <v>39</v>
      </c>
      <c r="B29" s="9" t="s">
        <v>184</v>
      </c>
      <c r="C29" s="73">
        <v>42.36</v>
      </c>
      <c r="D29" s="72">
        <v>428781.67</v>
      </c>
      <c r="E29" s="72">
        <v>434720.12</v>
      </c>
      <c r="F29" s="72">
        <f>D29</f>
        <v>428781.67</v>
      </c>
      <c r="G29" s="72">
        <f>E29-D29</f>
        <v>5938.450000000012</v>
      </c>
    </row>
    <row r="30" spans="1:7" ht="14.25" customHeight="1">
      <c r="A30" s="9" t="s">
        <v>42</v>
      </c>
      <c r="B30" s="9" t="s">
        <v>40</v>
      </c>
      <c r="C30" s="73">
        <v>0</v>
      </c>
      <c r="D30" s="72">
        <v>0</v>
      </c>
      <c r="E30" s="72">
        <v>0</v>
      </c>
      <c r="F30" s="72">
        <f>D30</f>
        <v>0</v>
      </c>
      <c r="G30" s="72">
        <f>E30-D30</f>
        <v>0</v>
      </c>
    </row>
    <row r="31" spans="1:7" ht="15" customHeight="1">
      <c r="A31" s="9" t="s">
        <v>41</v>
      </c>
      <c r="B31" s="9" t="s">
        <v>43</v>
      </c>
      <c r="C31" s="73">
        <v>1914.46</v>
      </c>
      <c r="D31" s="72">
        <v>1193063.14</v>
      </c>
      <c r="E31" s="72">
        <v>1157597.93</v>
      </c>
      <c r="F31" s="72">
        <f>D31</f>
        <v>1193063.14</v>
      </c>
      <c r="G31" s="72">
        <f>E31-D31</f>
        <v>-35465.20999999996</v>
      </c>
    </row>
    <row r="32" spans="1:10" s="20" customFormat="1" ht="15" customHeight="1" thickBot="1">
      <c r="A32" s="21"/>
      <c r="B32" s="21"/>
      <c r="C32" s="21"/>
      <c r="D32" s="22"/>
      <c r="E32" s="22"/>
      <c r="F32" s="22"/>
      <c r="G32" s="22"/>
      <c r="H32" s="22"/>
      <c r="I32" s="22"/>
      <c r="J32" s="22"/>
    </row>
    <row r="33" spans="1:9" s="15" customFormat="1" ht="15.75" thickBot="1">
      <c r="A33" s="189" t="s">
        <v>216</v>
      </c>
      <c r="B33" s="190"/>
      <c r="C33" s="190"/>
      <c r="D33" s="38">
        <f>D12+D17+D23+D25+D26+D27-E17-E23-E25-E26-E27</f>
        <v>53604.439999999944</v>
      </c>
      <c r="E33" s="39"/>
      <c r="F33" s="39"/>
      <c r="G33" s="39"/>
      <c r="H33" s="40"/>
      <c r="I33" s="40"/>
    </row>
    <row r="34" spans="1:9" s="15" customFormat="1" ht="6" customHeight="1" thickBot="1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>
      <c r="A35" s="43" t="s">
        <v>209</v>
      </c>
      <c r="B35" s="44"/>
      <c r="C35" s="44"/>
      <c r="D35" s="45"/>
      <c r="E35" s="46"/>
      <c r="F35" s="46"/>
      <c r="G35" s="38">
        <f>G14+E26-F26</f>
        <v>93423.12</v>
      </c>
      <c r="H35" s="40"/>
      <c r="I35" s="40"/>
    </row>
    <row r="36" spans="1:9" ht="31.5" customHeight="1">
      <c r="A36" s="182" t="s">
        <v>44</v>
      </c>
      <c r="B36" s="182"/>
      <c r="C36" s="182"/>
      <c r="D36" s="182"/>
      <c r="E36" s="182"/>
      <c r="F36" s="182"/>
      <c r="G36" s="182"/>
      <c r="H36" s="182"/>
      <c r="I36" s="182"/>
    </row>
    <row r="37" ht="9" customHeight="1"/>
    <row r="38" spans="1:7" s="7" customFormat="1" ht="28.5" customHeight="1">
      <c r="A38" s="5" t="s">
        <v>11</v>
      </c>
      <c r="B38" s="201" t="s">
        <v>45</v>
      </c>
      <c r="C38" s="202"/>
      <c r="D38" s="202"/>
      <c r="E38" s="203"/>
      <c r="F38" s="201" t="s">
        <v>46</v>
      </c>
      <c r="G38" s="219"/>
    </row>
    <row r="39" spans="1:7" s="12" customFormat="1" ht="15">
      <c r="A39" s="11">
        <v>1</v>
      </c>
      <c r="B39" s="186" t="s">
        <v>128</v>
      </c>
      <c r="C39" s="187"/>
      <c r="D39" s="187"/>
      <c r="E39" s="188"/>
      <c r="F39" s="218">
        <f>SUM(F40:G49)</f>
        <v>186938.874</v>
      </c>
      <c r="G39" s="219"/>
    </row>
    <row r="40" spans="1:7" s="49" customFormat="1" ht="15.75" customHeight="1">
      <c r="A40" s="48" t="s">
        <v>16</v>
      </c>
      <c r="B40" s="207" t="s">
        <v>261</v>
      </c>
      <c r="C40" s="208"/>
      <c r="D40" s="208"/>
      <c r="E40" s="208"/>
      <c r="F40" s="215">
        <v>9192.44</v>
      </c>
      <c r="G40" s="215"/>
    </row>
    <row r="41" spans="1:7" s="49" customFormat="1" ht="15.75" customHeight="1">
      <c r="A41" s="48" t="s">
        <v>18</v>
      </c>
      <c r="B41" s="207" t="s">
        <v>262</v>
      </c>
      <c r="C41" s="208"/>
      <c r="D41" s="208"/>
      <c r="E41" s="208"/>
      <c r="F41" s="215">
        <v>5624.5</v>
      </c>
      <c r="G41" s="215"/>
    </row>
    <row r="42" spans="1:7" s="49" customFormat="1" ht="15.75" customHeight="1">
      <c r="A42" s="48" t="s">
        <v>20</v>
      </c>
      <c r="B42" s="208" t="s">
        <v>158</v>
      </c>
      <c r="C42" s="208"/>
      <c r="D42" s="208"/>
      <c r="E42" s="208"/>
      <c r="F42" s="215">
        <v>18194.34</v>
      </c>
      <c r="G42" s="215"/>
    </row>
    <row r="43" spans="1:7" s="49" customFormat="1" ht="15.75" customHeight="1">
      <c r="A43" s="9" t="s">
        <v>22</v>
      </c>
      <c r="B43" s="207" t="s">
        <v>157</v>
      </c>
      <c r="C43" s="208"/>
      <c r="D43" s="208"/>
      <c r="E43" s="208"/>
      <c r="F43" s="215">
        <v>66087.14</v>
      </c>
      <c r="G43" s="215"/>
    </row>
    <row r="44" spans="1:7" s="49" customFormat="1" ht="15.75" customHeight="1">
      <c r="A44" s="9" t="s">
        <v>24</v>
      </c>
      <c r="B44" s="207" t="s">
        <v>187</v>
      </c>
      <c r="C44" s="208"/>
      <c r="D44" s="208"/>
      <c r="E44" s="208"/>
      <c r="F44" s="215">
        <v>45135.87</v>
      </c>
      <c r="G44" s="215"/>
    </row>
    <row r="45" spans="1:7" s="49" customFormat="1" ht="15.75" customHeight="1">
      <c r="A45" s="9" t="s">
        <v>118</v>
      </c>
      <c r="B45" s="207" t="s">
        <v>263</v>
      </c>
      <c r="C45" s="208"/>
      <c r="D45" s="208"/>
      <c r="E45" s="208"/>
      <c r="F45" s="215">
        <v>15587.46</v>
      </c>
      <c r="G45" s="215"/>
    </row>
    <row r="46" spans="1:7" s="49" customFormat="1" ht="15.75" customHeight="1">
      <c r="A46" s="9" t="s">
        <v>119</v>
      </c>
      <c r="B46" s="207" t="s">
        <v>254</v>
      </c>
      <c r="C46" s="208"/>
      <c r="D46" s="208"/>
      <c r="E46" s="208"/>
      <c r="F46" s="215">
        <v>285</v>
      </c>
      <c r="G46" s="215"/>
    </row>
    <row r="47" spans="1:7" s="49" customFormat="1" ht="15.75" customHeight="1">
      <c r="A47" s="9" t="s">
        <v>134</v>
      </c>
      <c r="B47" s="221" t="s">
        <v>394</v>
      </c>
      <c r="C47" s="222"/>
      <c r="D47" s="222"/>
      <c r="E47" s="223"/>
      <c r="F47" s="224">
        <v>21020</v>
      </c>
      <c r="G47" s="225"/>
    </row>
    <row r="48" spans="1:7" s="49" customFormat="1" ht="15.75" customHeight="1">
      <c r="A48" s="9" t="s">
        <v>135</v>
      </c>
      <c r="B48" s="221" t="s">
        <v>395</v>
      </c>
      <c r="C48" s="222"/>
      <c r="D48" s="222"/>
      <c r="E48" s="223"/>
      <c r="F48" s="224">
        <v>1100</v>
      </c>
      <c r="G48" s="225"/>
    </row>
    <row r="49" spans="1:7" ht="15.75" customHeight="1">
      <c r="A49" s="9" t="s">
        <v>136</v>
      </c>
      <c r="B49" s="197" t="s">
        <v>156</v>
      </c>
      <c r="C49" s="197"/>
      <c r="D49" s="197"/>
      <c r="E49" s="197"/>
      <c r="F49" s="198">
        <f>E25*6%</f>
        <v>4712.124</v>
      </c>
      <c r="G49" s="198"/>
    </row>
    <row r="50" spans="1:7" ht="15.75" customHeight="1">
      <c r="A50" s="50"/>
      <c r="B50" s="84"/>
      <c r="C50" s="84"/>
      <c r="D50" s="84"/>
      <c r="E50" s="84"/>
      <c r="F50" s="85"/>
      <c r="G50" s="85"/>
    </row>
    <row r="51" spans="2:5" ht="9" customHeight="1">
      <c r="B51" s="13"/>
      <c r="C51" s="13"/>
      <c r="D51" s="13"/>
      <c r="E51" s="13"/>
    </row>
    <row r="52" spans="1:5" s="3" customFormat="1" ht="15">
      <c r="A52" s="3" t="s">
        <v>55</v>
      </c>
      <c r="C52" s="3" t="s">
        <v>49</v>
      </c>
      <c r="E52" s="3" t="s">
        <v>103</v>
      </c>
    </row>
    <row r="53" s="3" customFormat="1" ht="7.5" customHeight="1"/>
    <row r="54" s="3" customFormat="1" ht="13.5" customHeight="1">
      <c r="F54" s="4" t="s">
        <v>215</v>
      </c>
    </row>
    <row r="55" s="3" customFormat="1" ht="7.5" customHeight="1"/>
    <row r="56" s="3" customFormat="1" ht="15">
      <c r="A56" s="3" t="s">
        <v>50</v>
      </c>
    </row>
    <row r="57" spans="3:7" s="3" customFormat="1" ht="15">
      <c r="C57" s="14" t="s">
        <v>51</v>
      </c>
      <c r="E57" s="14"/>
      <c r="F57" s="14"/>
      <c r="G57" s="14"/>
    </row>
    <row r="58" s="3" customFormat="1" ht="15"/>
    <row r="59" s="3" customFormat="1" ht="15"/>
  </sheetData>
  <sheetProtection/>
  <mergeCells count="34">
    <mergeCell ref="B47:E47"/>
    <mergeCell ref="B48:E48"/>
    <mergeCell ref="F47:G47"/>
    <mergeCell ref="F48:G48"/>
    <mergeCell ref="B44:E44"/>
    <mergeCell ref="F44:G44"/>
    <mergeCell ref="B45:E45"/>
    <mergeCell ref="F45:G45"/>
    <mergeCell ref="A10:I10"/>
    <mergeCell ref="A1:I1"/>
    <mergeCell ref="A2:I2"/>
    <mergeCell ref="A4:I4"/>
    <mergeCell ref="A9:I9"/>
    <mergeCell ref="A3:K3"/>
    <mergeCell ref="B39:E39"/>
    <mergeCell ref="F39:G39"/>
    <mergeCell ref="B41:E41"/>
    <mergeCell ref="F41:G41"/>
    <mergeCell ref="A11:I11"/>
    <mergeCell ref="A36:I36"/>
    <mergeCell ref="B38:E38"/>
    <mergeCell ref="F38:G38"/>
    <mergeCell ref="A12:C12"/>
    <mergeCell ref="A33:C33"/>
    <mergeCell ref="B49:E49"/>
    <mergeCell ref="F49:G49"/>
    <mergeCell ref="B40:E40"/>
    <mergeCell ref="F40:G40"/>
    <mergeCell ref="B42:E42"/>
    <mergeCell ref="F42:G42"/>
    <mergeCell ref="B46:E46"/>
    <mergeCell ref="F46:G46"/>
    <mergeCell ref="B43:E43"/>
    <mergeCell ref="F43:G43"/>
  </mergeCells>
  <printOptions/>
  <pageMargins left="0" right="0" top="0" bottom="0" header="0.31496062992125984" footer="0.31496062992125984"/>
  <pageSetup horizontalDpi="600" verticalDpi="600" orientation="portrait" paperSize="9" scale="87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5.0039062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F7" s="4" t="s">
        <v>176</v>
      </c>
    </row>
    <row r="8" spans="1:6" s="3" customFormat="1" ht="15">
      <c r="A8" s="3" t="s">
        <v>3</v>
      </c>
      <c r="F8" s="4" t="s">
        <v>175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5.75" thickBot="1">
      <c r="A13" s="189" t="s">
        <v>164</v>
      </c>
      <c r="B13" s="190"/>
      <c r="C13" s="190"/>
      <c r="D13" s="83">
        <v>123966.01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193</v>
      </c>
      <c r="B15" s="44"/>
      <c r="C15" s="44"/>
      <c r="D15" s="45"/>
      <c r="E15" s="46"/>
      <c r="F15" s="46"/>
      <c r="G15" s="83">
        <v>1057.77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0">
      <c r="A18" s="8" t="s">
        <v>14</v>
      </c>
      <c r="B18" s="9" t="s">
        <v>15</v>
      </c>
      <c r="C18" s="73">
        <f>SUM(C19:C22)</f>
        <v>11.2</v>
      </c>
      <c r="D18" s="71">
        <v>306107.68</v>
      </c>
      <c r="E18" s="71">
        <v>252060.38</v>
      </c>
      <c r="F18" s="71">
        <f aca="true" t="shared" si="0" ref="F18:F25">D18</f>
        <v>306107.68</v>
      </c>
      <c r="G18" s="72">
        <f aca="true" t="shared" si="1" ref="G18:G27">E18-D18</f>
        <v>-54047.29999999999</v>
      </c>
      <c r="H18" s="32">
        <v>11.2</v>
      </c>
      <c r="I18" s="15"/>
    </row>
    <row r="19" spans="1:9" s="3" customFormat="1" ht="30">
      <c r="A19" s="8" t="s">
        <v>16</v>
      </c>
      <c r="B19" s="9" t="s">
        <v>17</v>
      </c>
      <c r="C19" s="73">
        <v>2.62</v>
      </c>
      <c r="D19" s="71">
        <f>D18*I19</f>
        <v>71607.33228571429</v>
      </c>
      <c r="E19" s="71">
        <f>E18*I19</f>
        <v>58964.12460714287</v>
      </c>
      <c r="F19" s="71">
        <f t="shared" si="0"/>
        <v>71607.33228571429</v>
      </c>
      <c r="G19" s="72">
        <f t="shared" si="1"/>
        <v>-12643.207678571423</v>
      </c>
      <c r="H19" s="32">
        <v>2.62</v>
      </c>
      <c r="I19" s="15">
        <f>H19/H18</f>
        <v>0.23392857142857146</v>
      </c>
    </row>
    <row r="20" spans="1:9" s="3" customFormat="1" ht="30">
      <c r="A20" s="8" t="s">
        <v>18</v>
      </c>
      <c r="B20" s="9" t="s">
        <v>19</v>
      </c>
      <c r="C20" s="73">
        <v>4.56</v>
      </c>
      <c r="D20" s="71">
        <f>D18*I20</f>
        <v>124629.55542857143</v>
      </c>
      <c r="E20" s="71">
        <f>E18*I20</f>
        <v>102624.58328571428</v>
      </c>
      <c r="F20" s="71">
        <f t="shared" si="0"/>
        <v>124629.55542857143</v>
      </c>
      <c r="G20" s="72">
        <f t="shared" si="1"/>
        <v>-22004.97214285715</v>
      </c>
      <c r="H20" s="32">
        <v>4.56</v>
      </c>
      <c r="I20" s="15">
        <f>H20/H18</f>
        <v>0.40714285714285714</v>
      </c>
    </row>
    <row r="21" spans="1:9" s="3" customFormat="1" ht="15">
      <c r="A21" s="8" t="s">
        <v>20</v>
      </c>
      <c r="B21" s="9" t="s">
        <v>21</v>
      </c>
      <c r="C21" s="73">
        <v>1.63</v>
      </c>
      <c r="D21" s="71">
        <f>D18*I21</f>
        <v>44549.59985714286</v>
      </c>
      <c r="E21" s="71">
        <f>E18*I21</f>
        <v>36683.78744642858</v>
      </c>
      <c r="F21" s="71">
        <f t="shared" si="0"/>
        <v>44549.59985714286</v>
      </c>
      <c r="G21" s="72">
        <f t="shared" si="1"/>
        <v>-7865.812410714279</v>
      </c>
      <c r="H21" s="32">
        <v>1.63</v>
      </c>
      <c r="I21" s="15">
        <f>H21/H18</f>
        <v>0.1455357142857143</v>
      </c>
    </row>
    <row r="22" spans="1:9" s="3" customFormat="1" ht="30">
      <c r="A22" s="8" t="s">
        <v>22</v>
      </c>
      <c r="B22" s="9" t="s">
        <v>23</v>
      </c>
      <c r="C22" s="73">
        <v>2.39</v>
      </c>
      <c r="D22" s="71">
        <f>D18*I22</f>
        <v>65321.192428571434</v>
      </c>
      <c r="E22" s="71">
        <f>E18*I22</f>
        <v>53787.88466071429</v>
      </c>
      <c r="F22" s="71">
        <f t="shared" si="0"/>
        <v>65321.192428571434</v>
      </c>
      <c r="G22" s="72">
        <f t="shared" si="1"/>
        <v>-11533.307767857143</v>
      </c>
      <c r="H22" s="32">
        <v>2.39</v>
      </c>
      <c r="I22" s="15">
        <f>H22/H18</f>
        <v>0.21339285714285716</v>
      </c>
    </row>
    <row r="23" spans="1:7" ht="15">
      <c r="A23" s="9" t="s">
        <v>25</v>
      </c>
      <c r="B23" s="9" t="s">
        <v>26</v>
      </c>
      <c r="C23" s="73">
        <v>3.15</v>
      </c>
      <c r="D23" s="72">
        <v>85542.56</v>
      </c>
      <c r="E23" s="72">
        <v>78487.74</v>
      </c>
      <c r="F23" s="71">
        <f t="shared" si="0"/>
        <v>85542.56</v>
      </c>
      <c r="G23" s="72">
        <f t="shared" si="1"/>
        <v>-7054.819999999992</v>
      </c>
    </row>
    <row r="24" spans="1:7" ht="15">
      <c r="A24" s="9" t="s">
        <v>27</v>
      </c>
      <c r="B24" s="9" t="s">
        <v>28</v>
      </c>
      <c r="C24" s="73">
        <v>2.98</v>
      </c>
      <c r="D24" s="72">
        <v>89796.14</v>
      </c>
      <c r="E24" s="72">
        <v>78846.99</v>
      </c>
      <c r="F24" s="72">
        <f t="shared" si="0"/>
        <v>89796.14</v>
      </c>
      <c r="G24" s="72">
        <f t="shared" si="1"/>
        <v>-10949.149999999994</v>
      </c>
    </row>
    <row r="25" spans="1:7" ht="15">
      <c r="A25" s="9" t="s">
        <v>29</v>
      </c>
      <c r="B25" s="9" t="s">
        <v>30</v>
      </c>
      <c r="C25" s="73">
        <v>0</v>
      </c>
      <c r="D25" s="72">
        <v>0</v>
      </c>
      <c r="E25" s="72">
        <v>0</v>
      </c>
      <c r="F25" s="72">
        <f t="shared" si="0"/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49744.59</v>
      </c>
      <c r="E26" s="72">
        <v>45626.99</v>
      </c>
      <c r="F26" s="81">
        <f>F40</f>
        <v>30842.6194</v>
      </c>
      <c r="G26" s="72">
        <f t="shared" si="1"/>
        <v>-4117.5999999999985</v>
      </c>
    </row>
    <row r="27" spans="1:7" ht="30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 t="shared" si="1"/>
        <v>0</v>
      </c>
    </row>
    <row r="28" spans="1:7" ht="30">
      <c r="A28" s="9" t="s">
        <v>35</v>
      </c>
      <c r="B28" s="9" t="s">
        <v>36</v>
      </c>
      <c r="C28" s="73">
        <f>SUM(C29:C32)</f>
        <v>2023.51</v>
      </c>
      <c r="D28" s="72">
        <f>SUM(D29:D32)</f>
        <v>1526918.35</v>
      </c>
      <c r="E28" s="72">
        <f>SUM(E29:E32)</f>
        <v>1514000.06</v>
      </c>
      <c r="F28" s="72">
        <f>SUM(F29:F32)</f>
        <v>1526918.35</v>
      </c>
      <c r="G28" s="72">
        <f>SUM(G29:G32)</f>
        <v>-12918.290000000037</v>
      </c>
    </row>
    <row r="29" spans="1:7" ht="15">
      <c r="A29" s="9" t="s">
        <v>37</v>
      </c>
      <c r="B29" s="9" t="s">
        <v>190</v>
      </c>
      <c r="C29" s="74">
        <v>4.23</v>
      </c>
      <c r="D29" s="72">
        <v>411013.18</v>
      </c>
      <c r="E29" s="72">
        <v>375893.84</v>
      </c>
      <c r="F29" s="72">
        <f>D29</f>
        <v>411013.18</v>
      </c>
      <c r="G29" s="72">
        <f>E29-D29</f>
        <v>-35119.33999999997</v>
      </c>
    </row>
    <row r="30" spans="1:7" ht="30">
      <c r="A30" s="9" t="s">
        <v>39</v>
      </c>
      <c r="B30" s="9" t="s">
        <v>184</v>
      </c>
      <c r="C30" s="74">
        <v>42.36</v>
      </c>
      <c r="D30" s="72">
        <v>129669.38</v>
      </c>
      <c r="E30" s="72">
        <v>117576.93</v>
      </c>
      <c r="F30" s="72">
        <f>D30</f>
        <v>129669.38</v>
      </c>
      <c r="G30" s="72">
        <f>E30-D30</f>
        <v>-12092.450000000012</v>
      </c>
    </row>
    <row r="31" spans="1:13" s="138" customFormat="1" ht="30">
      <c r="A31" s="135" t="s">
        <v>42</v>
      </c>
      <c r="B31" s="135" t="s">
        <v>189</v>
      </c>
      <c r="C31" s="162">
        <v>164.51</v>
      </c>
      <c r="D31" s="137">
        <v>189681.52</v>
      </c>
      <c r="E31" s="137">
        <v>188775.33</v>
      </c>
      <c r="F31" s="137">
        <f>D31</f>
        <v>189681.52</v>
      </c>
      <c r="G31" s="137">
        <f>E31-D31</f>
        <v>-906.1900000000023</v>
      </c>
      <c r="M31" s="143"/>
    </row>
    <row r="32" spans="1:13" s="138" customFormat="1" ht="15">
      <c r="A32" s="135" t="s">
        <v>41</v>
      </c>
      <c r="B32" s="135" t="s">
        <v>43</v>
      </c>
      <c r="C32" s="162">
        <v>1812.41</v>
      </c>
      <c r="D32" s="137">
        <v>796554.27</v>
      </c>
      <c r="E32" s="137">
        <v>831753.96</v>
      </c>
      <c r="F32" s="137">
        <f>D32</f>
        <v>796554.27</v>
      </c>
      <c r="G32" s="137">
        <f>E32-D32</f>
        <v>35199.689999999944</v>
      </c>
      <c r="M32" s="143"/>
    </row>
    <row r="33" spans="1:10" s="20" customFormat="1" ht="14.25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D13+D18+D23+D24+D25+D26+D27+D28+D33-E18-E23-E24-E25-E26-E27-E28</f>
        <v>213053.17000000016</v>
      </c>
      <c r="E34" s="39"/>
      <c r="F34" s="39"/>
      <c r="G34" s="39"/>
      <c r="H34" s="40"/>
      <c r="I34" s="40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241</v>
      </c>
      <c r="B36" s="44"/>
      <c r="C36" s="44"/>
      <c r="D36" s="45"/>
      <c r="E36" s="46"/>
      <c r="F36" s="46"/>
      <c r="G36" s="38">
        <f>G15+E26-F26</f>
        <v>15842.140599999995</v>
      </c>
      <c r="H36" s="40"/>
      <c r="I36" s="40"/>
    </row>
    <row r="37" spans="1:9" ht="35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9" spans="1:7" s="7" customFormat="1" ht="28.5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5">
      <c r="A40" s="11" t="s">
        <v>47</v>
      </c>
      <c r="B40" s="186" t="s">
        <v>128</v>
      </c>
      <c r="C40" s="187"/>
      <c r="D40" s="187"/>
      <c r="E40" s="188"/>
      <c r="F40" s="218">
        <f>SUM(F41:G44)</f>
        <v>30842.6194</v>
      </c>
      <c r="G40" s="219"/>
    </row>
    <row r="41" spans="1:7" s="49" customFormat="1" ht="15" customHeight="1">
      <c r="A41" s="48" t="s">
        <v>16</v>
      </c>
      <c r="B41" s="208" t="s">
        <v>254</v>
      </c>
      <c r="C41" s="208"/>
      <c r="D41" s="208"/>
      <c r="E41" s="208"/>
      <c r="F41" s="215">
        <v>285</v>
      </c>
      <c r="G41" s="215"/>
    </row>
    <row r="42" spans="1:7" s="49" customFormat="1" ht="15" customHeight="1">
      <c r="A42" s="48" t="s">
        <v>18</v>
      </c>
      <c r="B42" s="197" t="s">
        <v>378</v>
      </c>
      <c r="C42" s="197"/>
      <c r="D42" s="197"/>
      <c r="E42" s="197"/>
      <c r="F42" s="215">
        <v>27000</v>
      </c>
      <c r="G42" s="215"/>
    </row>
    <row r="43" spans="1:7" s="49" customFormat="1" ht="15" customHeight="1">
      <c r="A43" s="9" t="s">
        <v>20</v>
      </c>
      <c r="B43" s="197" t="s">
        <v>418</v>
      </c>
      <c r="C43" s="197"/>
      <c r="D43" s="197"/>
      <c r="E43" s="197"/>
      <c r="F43" s="215">
        <v>820</v>
      </c>
      <c r="G43" s="215"/>
    </row>
    <row r="44" spans="1:7" s="49" customFormat="1" ht="15">
      <c r="A44" s="9" t="s">
        <v>22</v>
      </c>
      <c r="B44" s="208" t="s">
        <v>156</v>
      </c>
      <c r="C44" s="208"/>
      <c r="D44" s="208"/>
      <c r="E44" s="208"/>
      <c r="F44" s="215">
        <f>E26*6%</f>
        <v>2737.6193999999996</v>
      </c>
      <c r="G44" s="215"/>
    </row>
    <row r="45" s="3" customFormat="1" ht="15"/>
    <row r="46" spans="1:6" s="3" customFormat="1" ht="15">
      <c r="A46" s="3" t="s">
        <v>55</v>
      </c>
      <c r="C46" s="3" t="s">
        <v>49</v>
      </c>
      <c r="F46" s="3" t="s">
        <v>103</v>
      </c>
    </row>
    <row r="47" s="3" customFormat="1" ht="15">
      <c r="F47" s="4" t="s">
        <v>215</v>
      </c>
    </row>
    <row r="48" s="3" customFormat="1" ht="15">
      <c r="A48" s="3" t="s">
        <v>50</v>
      </c>
    </row>
    <row r="49" spans="3:7" s="3" customFormat="1" ht="15">
      <c r="C49" s="14" t="s">
        <v>51</v>
      </c>
      <c r="E49" s="14"/>
      <c r="F49" s="14"/>
      <c r="G49" s="14"/>
    </row>
    <row r="50" s="3" customFormat="1" ht="15"/>
    <row r="51" s="3" customFormat="1" ht="15"/>
  </sheetData>
  <sheetProtection/>
  <mergeCells count="22">
    <mergeCell ref="B44:E44"/>
    <mergeCell ref="F44:G44"/>
    <mergeCell ref="B40:E40"/>
    <mergeCell ref="F40:G40"/>
    <mergeCell ref="B41:E41"/>
    <mergeCell ref="F41:G41"/>
    <mergeCell ref="B42:E42"/>
    <mergeCell ref="F42:G42"/>
    <mergeCell ref="B43:E43"/>
    <mergeCell ref="F43:G43"/>
    <mergeCell ref="A12:I12"/>
    <mergeCell ref="A13:C13"/>
    <mergeCell ref="A34:C34"/>
    <mergeCell ref="A37:I37"/>
    <mergeCell ref="B39:E39"/>
    <mergeCell ref="F39:G39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37" sqref="A37:I37"/>
    </sheetView>
  </sheetViews>
  <sheetFormatPr defaultColWidth="9.140625" defaultRowHeight="15" outlineLevelCol="1"/>
  <cols>
    <col min="1" max="1" width="5.00390625" style="1" customWidth="1"/>
    <col min="2" max="2" width="31.28125" style="1" customWidth="1"/>
    <col min="3" max="3" width="11.00390625" style="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F7" s="4" t="s">
        <v>177</v>
      </c>
    </row>
    <row r="8" spans="1:6" s="3" customFormat="1" ht="15">
      <c r="A8" s="3" t="s">
        <v>3</v>
      </c>
      <c r="F8" s="4" t="s">
        <v>178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5.75" thickBot="1">
      <c r="A13" s="189" t="s">
        <v>164</v>
      </c>
      <c r="B13" s="190"/>
      <c r="C13" s="190"/>
      <c r="D13" s="83">
        <v>305665.37</v>
      </c>
      <c r="E13" s="39"/>
      <c r="F13" s="39"/>
      <c r="G13" s="39"/>
      <c r="H13" s="40"/>
      <c r="I13" s="40"/>
    </row>
    <row r="14" spans="1:9" s="15" customFormat="1" ht="15.75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193</v>
      </c>
      <c r="B15" s="44"/>
      <c r="C15" s="44"/>
      <c r="D15" s="45"/>
      <c r="E15" s="46"/>
      <c r="F15" s="46"/>
      <c r="G15" s="83">
        <v>45869.81</v>
      </c>
      <c r="H15" s="40"/>
      <c r="I15" s="40"/>
    </row>
    <row r="16" s="3" customFormat="1" ht="15"/>
    <row r="17" spans="1:7" s="18" customFormat="1" ht="38.25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0">
      <c r="A18" s="8" t="s">
        <v>14</v>
      </c>
      <c r="B18" s="9" t="s">
        <v>15</v>
      </c>
      <c r="C18" s="73">
        <f>SUM(C19:C22)</f>
        <v>11.2</v>
      </c>
      <c r="D18" s="71">
        <v>743752.8</v>
      </c>
      <c r="E18" s="71">
        <v>615665.11</v>
      </c>
      <c r="F18" s="71">
        <f aca="true" t="shared" si="0" ref="F18:F25">D18</f>
        <v>743752.8</v>
      </c>
      <c r="G18" s="72">
        <f aca="true" t="shared" si="1" ref="G18:G27">E18-D18</f>
        <v>-128087.69000000006</v>
      </c>
      <c r="H18" s="32">
        <v>11.2</v>
      </c>
      <c r="I18" s="15"/>
    </row>
    <row r="19" spans="1:9" s="3" customFormat="1" ht="30">
      <c r="A19" s="8" t="s">
        <v>16</v>
      </c>
      <c r="B19" s="9" t="s">
        <v>17</v>
      </c>
      <c r="C19" s="73">
        <v>2.62</v>
      </c>
      <c r="D19" s="71">
        <f>D18*I19</f>
        <v>173985.03000000003</v>
      </c>
      <c r="E19" s="71">
        <f>E18*I19</f>
        <v>144021.6596607143</v>
      </c>
      <c r="F19" s="71">
        <f t="shared" si="0"/>
        <v>173985.03000000003</v>
      </c>
      <c r="G19" s="72">
        <f t="shared" si="1"/>
        <v>-29963.370339285728</v>
      </c>
      <c r="H19" s="32">
        <v>2.62</v>
      </c>
      <c r="I19" s="15">
        <f>H19/H18</f>
        <v>0.23392857142857146</v>
      </c>
    </row>
    <row r="20" spans="1:9" s="3" customFormat="1" ht="30">
      <c r="A20" s="8" t="s">
        <v>18</v>
      </c>
      <c r="B20" s="9" t="s">
        <v>19</v>
      </c>
      <c r="C20" s="73">
        <v>4.56</v>
      </c>
      <c r="D20" s="71">
        <f>D18*I20</f>
        <v>302813.64</v>
      </c>
      <c r="E20" s="71">
        <f>E18*I20</f>
        <v>250663.65192857143</v>
      </c>
      <c r="F20" s="71">
        <f t="shared" si="0"/>
        <v>302813.64</v>
      </c>
      <c r="G20" s="72">
        <f t="shared" si="1"/>
        <v>-52149.98807142858</v>
      </c>
      <c r="H20" s="32">
        <v>4.56</v>
      </c>
      <c r="I20" s="15">
        <f>H20/H18</f>
        <v>0.40714285714285714</v>
      </c>
    </row>
    <row r="21" spans="1:9" s="3" customFormat="1" ht="15">
      <c r="A21" s="8" t="s">
        <v>20</v>
      </c>
      <c r="B21" s="9" t="s">
        <v>21</v>
      </c>
      <c r="C21" s="73">
        <v>1.63</v>
      </c>
      <c r="D21" s="71">
        <f>D18*I21</f>
        <v>108242.59500000002</v>
      </c>
      <c r="E21" s="71">
        <f>E18*I21</f>
        <v>89601.26154464287</v>
      </c>
      <c r="F21" s="71">
        <f t="shared" si="0"/>
        <v>108242.59500000002</v>
      </c>
      <c r="G21" s="72">
        <f t="shared" si="1"/>
        <v>-18641.333455357148</v>
      </c>
      <c r="H21" s="32">
        <v>1.63</v>
      </c>
      <c r="I21" s="15">
        <f>H21/H18</f>
        <v>0.1455357142857143</v>
      </c>
    </row>
    <row r="22" spans="1:9" s="3" customFormat="1" ht="30">
      <c r="A22" s="8" t="s">
        <v>22</v>
      </c>
      <c r="B22" s="9" t="s">
        <v>23</v>
      </c>
      <c r="C22" s="73">
        <v>2.39</v>
      </c>
      <c r="D22" s="71">
        <f>D18*I22</f>
        <v>158711.53500000003</v>
      </c>
      <c r="E22" s="71">
        <f>E18*I22</f>
        <v>131378.53686607143</v>
      </c>
      <c r="F22" s="71">
        <f t="shared" si="0"/>
        <v>158711.53500000003</v>
      </c>
      <c r="G22" s="72">
        <f t="shared" si="1"/>
        <v>-27332.998133928602</v>
      </c>
      <c r="H22" s="32">
        <v>2.39</v>
      </c>
      <c r="I22" s="15">
        <f>H22/H18</f>
        <v>0.21339285714285716</v>
      </c>
    </row>
    <row r="23" spans="1:7" ht="15">
      <c r="A23" s="9" t="s">
        <v>25</v>
      </c>
      <c r="B23" s="9" t="s">
        <v>26</v>
      </c>
      <c r="C23" s="73">
        <v>3.15</v>
      </c>
      <c r="D23" s="72">
        <v>207228.79</v>
      </c>
      <c r="E23" s="72">
        <v>201818.28</v>
      </c>
      <c r="F23" s="71">
        <f t="shared" si="0"/>
        <v>207228.79</v>
      </c>
      <c r="G23" s="72">
        <f t="shared" si="1"/>
        <v>-5410.510000000009</v>
      </c>
    </row>
    <row r="24" spans="1:7" ht="15">
      <c r="A24" s="9" t="s">
        <v>27</v>
      </c>
      <c r="B24" s="9" t="s">
        <v>28</v>
      </c>
      <c r="C24" s="73">
        <v>2.98</v>
      </c>
      <c r="D24" s="72">
        <v>203707.08</v>
      </c>
      <c r="E24" s="72">
        <v>198642.68</v>
      </c>
      <c r="F24" s="72">
        <f t="shared" si="0"/>
        <v>203707.08</v>
      </c>
      <c r="G24" s="72">
        <f t="shared" si="1"/>
        <v>-5064.399999999994</v>
      </c>
    </row>
    <row r="25" spans="1:7" ht="15">
      <c r="A25" s="9" t="s">
        <v>29</v>
      </c>
      <c r="B25" s="9" t="s">
        <v>30</v>
      </c>
      <c r="C25" s="73">
        <v>0</v>
      </c>
      <c r="D25" s="72">
        <v>0</v>
      </c>
      <c r="E25" s="72">
        <v>0</v>
      </c>
      <c r="F25" s="72">
        <f t="shared" si="0"/>
        <v>0</v>
      </c>
      <c r="G25" s="72">
        <f t="shared" si="1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120859.62</v>
      </c>
      <c r="E26" s="72">
        <v>117766.79</v>
      </c>
      <c r="F26" s="81">
        <f>F40</f>
        <v>39052.627400000005</v>
      </c>
      <c r="G26" s="72">
        <f t="shared" si="1"/>
        <v>-3092.8300000000017</v>
      </c>
    </row>
    <row r="27" spans="1:7" ht="30">
      <c r="A27" s="9" t="s">
        <v>33</v>
      </c>
      <c r="B27" s="9" t="s">
        <v>34</v>
      </c>
      <c r="C27" s="74">
        <v>0</v>
      </c>
      <c r="D27" s="72">
        <v>0</v>
      </c>
      <c r="E27" s="72">
        <v>0</v>
      </c>
      <c r="F27" s="81">
        <v>0</v>
      </c>
      <c r="G27" s="72">
        <f t="shared" si="1"/>
        <v>0</v>
      </c>
    </row>
    <row r="28" spans="1:7" ht="30">
      <c r="A28" s="9" t="s">
        <v>35</v>
      </c>
      <c r="B28" s="9" t="s">
        <v>36</v>
      </c>
      <c r="C28" s="73">
        <f>SUM(C29:C32)</f>
        <v>2023.51</v>
      </c>
      <c r="D28" s="72">
        <f>SUM(D29:D32)</f>
        <v>3463114.21</v>
      </c>
      <c r="E28" s="72">
        <f>SUM(E29:E32)</f>
        <v>3575321.51</v>
      </c>
      <c r="F28" s="72">
        <f>SUM(F29:F32)</f>
        <v>3463114.21</v>
      </c>
      <c r="G28" s="72">
        <f>SUM(G29:G32)</f>
        <v>112207.30000000005</v>
      </c>
    </row>
    <row r="29" spans="1:7" ht="15">
      <c r="A29" s="9" t="s">
        <v>37</v>
      </c>
      <c r="B29" s="9" t="s">
        <v>190</v>
      </c>
      <c r="C29" s="74">
        <v>4.23</v>
      </c>
      <c r="D29" s="72">
        <v>772079.2</v>
      </c>
      <c r="E29" s="72">
        <v>772025.8</v>
      </c>
      <c r="F29" s="72">
        <f>D29</f>
        <v>772079.2</v>
      </c>
      <c r="G29" s="72">
        <f>E29-D29</f>
        <v>-53.39999999990687</v>
      </c>
    </row>
    <row r="30" spans="1:7" ht="30">
      <c r="A30" s="9" t="s">
        <v>39</v>
      </c>
      <c r="B30" s="9" t="s">
        <v>184</v>
      </c>
      <c r="C30" s="74">
        <v>42.36</v>
      </c>
      <c r="D30" s="72">
        <v>295748.76</v>
      </c>
      <c r="E30" s="72">
        <v>296870.22</v>
      </c>
      <c r="F30" s="72">
        <f>D30</f>
        <v>295748.76</v>
      </c>
      <c r="G30" s="72">
        <f>E30-D30</f>
        <v>1121.4599999999627</v>
      </c>
    </row>
    <row r="31" spans="1:7" ht="30">
      <c r="A31" s="9" t="s">
        <v>42</v>
      </c>
      <c r="B31" s="9" t="s">
        <v>189</v>
      </c>
      <c r="C31" s="162">
        <v>164.51</v>
      </c>
      <c r="D31" s="72">
        <v>511977.72</v>
      </c>
      <c r="E31" s="72">
        <v>536037.95</v>
      </c>
      <c r="F31" s="72">
        <f>D31</f>
        <v>511977.72</v>
      </c>
      <c r="G31" s="72">
        <f>E31-D31</f>
        <v>24060.22999999998</v>
      </c>
    </row>
    <row r="32" spans="1:7" ht="15">
      <c r="A32" s="9" t="s">
        <v>41</v>
      </c>
      <c r="B32" s="9" t="s">
        <v>43</v>
      </c>
      <c r="C32" s="162">
        <v>1812.41</v>
      </c>
      <c r="D32" s="72">
        <v>1883308.53</v>
      </c>
      <c r="E32" s="72">
        <v>1970387.54</v>
      </c>
      <c r="F32" s="72">
        <f>D32</f>
        <v>1883308.53</v>
      </c>
      <c r="G32" s="72">
        <f>E32-D32</f>
        <v>87079.01000000001</v>
      </c>
    </row>
    <row r="33" spans="1:10" s="20" customFormat="1" ht="14.25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D13+D18+D23+D24+D25+D26+D27+D28+D33-E18-E23-E24-E25-E26-E27-E28</f>
        <v>335113.49999999953</v>
      </c>
      <c r="E34" s="39"/>
      <c r="F34" s="39"/>
      <c r="G34" s="39"/>
      <c r="H34" s="40"/>
      <c r="I34" s="40"/>
    </row>
    <row r="35" spans="1:9" s="15" customFormat="1" ht="15.75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241</v>
      </c>
      <c r="B36" s="44"/>
      <c r="C36" s="44"/>
      <c r="D36" s="45"/>
      <c r="E36" s="46"/>
      <c r="F36" s="46"/>
      <c r="G36" s="38">
        <f>G15+E26-F26</f>
        <v>124583.97259999998</v>
      </c>
      <c r="H36" s="40"/>
      <c r="I36" s="40"/>
    </row>
    <row r="37" spans="1:9" ht="35.25" customHeight="1">
      <c r="A37" s="236" t="s">
        <v>44</v>
      </c>
      <c r="B37" s="236"/>
      <c r="C37" s="236"/>
      <c r="D37" s="236"/>
      <c r="E37" s="236"/>
      <c r="F37" s="236"/>
      <c r="G37" s="236"/>
      <c r="H37" s="236"/>
      <c r="I37" s="236"/>
    </row>
    <row r="39" spans="1:7" s="7" customFormat="1" ht="28.5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5">
      <c r="A40" s="11" t="s">
        <v>47</v>
      </c>
      <c r="B40" s="186" t="s">
        <v>128</v>
      </c>
      <c r="C40" s="187"/>
      <c r="D40" s="187"/>
      <c r="E40" s="188"/>
      <c r="F40" s="218">
        <f>SUM(F41:G48)</f>
        <v>39052.627400000005</v>
      </c>
      <c r="G40" s="219"/>
    </row>
    <row r="41" spans="1:7" s="49" customFormat="1" ht="15" customHeight="1">
      <c r="A41" s="48" t="s">
        <v>16</v>
      </c>
      <c r="B41" s="197" t="s">
        <v>347</v>
      </c>
      <c r="C41" s="197"/>
      <c r="D41" s="197"/>
      <c r="E41" s="197"/>
      <c r="F41" s="215">
        <v>17246.48</v>
      </c>
      <c r="G41" s="215"/>
    </row>
    <row r="42" spans="1:7" s="49" customFormat="1" ht="15" customHeight="1">
      <c r="A42" s="48" t="s">
        <v>18</v>
      </c>
      <c r="B42" s="197" t="s">
        <v>419</v>
      </c>
      <c r="C42" s="197"/>
      <c r="D42" s="197"/>
      <c r="E42" s="197"/>
      <c r="F42" s="215">
        <v>6800.85</v>
      </c>
      <c r="G42" s="215"/>
    </row>
    <row r="43" spans="1:7" s="49" customFormat="1" ht="15" customHeight="1">
      <c r="A43" s="48" t="s">
        <v>20</v>
      </c>
      <c r="B43" s="197" t="s">
        <v>254</v>
      </c>
      <c r="C43" s="197"/>
      <c r="D43" s="197"/>
      <c r="E43" s="197"/>
      <c r="F43" s="215">
        <v>1044</v>
      </c>
      <c r="G43" s="215"/>
    </row>
    <row r="44" spans="1:7" s="49" customFormat="1" ht="15" customHeight="1">
      <c r="A44" s="48" t="s">
        <v>22</v>
      </c>
      <c r="B44" s="197" t="s">
        <v>298</v>
      </c>
      <c r="C44" s="197"/>
      <c r="D44" s="197"/>
      <c r="E44" s="197"/>
      <c r="F44" s="215">
        <v>332</v>
      </c>
      <c r="G44" s="215"/>
    </row>
    <row r="45" spans="1:7" s="49" customFormat="1" ht="15" customHeight="1">
      <c r="A45" s="48" t="s">
        <v>24</v>
      </c>
      <c r="B45" s="197" t="s">
        <v>379</v>
      </c>
      <c r="C45" s="197"/>
      <c r="D45" s="197"/>
      <c r="E45" s="197"/>
      <c r="F45" s="215">
        <v>297</v>
      </c>
      <c r="G45" s="215"/>
    </row>
    <row r="46" spans="1:7" s="49" customFormat="1" ht="15" customHeight="1">
      <c r="A46" s="48" t="s">
        <v>118</v>
      </c>
      <c r="B46" s="208" t="s">
        <v>350</v>
      </c>
      <c r="C46" s="208"/>
      <c r="D46" s="208"/>
      <c r="E46" s="208"/>
      <c r="F46" s="215">
        <v>2025</v>
      </c>
      <c r="G46" s="215"/>
    </row>
    <row r="47" spans="1:7" s="49" customFormat="1" ht="15" customHeight="1">
      <c r="A47" s="9" t="s">
        <v>119</v>
      </c>
      <c r="B47" s="207" t="s">
        <v>420</v>
      </c>
      <c r="C47" s="208"/>
      <c r="D47" s="208"/>
      <c r="E47" s="208"/>
      <c r="F47" s="215">
        <v>4241.29</v>
      </c>
      <c r="G47" s="215"/>
    </row>
    <row r="48" spans="1:7" s="49" customFormat="1" ht="15" customHeight="1">
      <c r="A48" s="9" t="s">
        <v>134</v>
      </c>
      <c r="B48" s="208" t="s">
        <v>156</v>
      </c>
      <c r="C48" s="208"/>
      <c r="D48" s="208"/>
      <c r="E48" s="208"/>
      <c r="F48" s="215">
        <f>E26*6%</f>
        <v>7066.0073999999995</v>
      </c>
      <c r="G48" s="215"/>
    </row>
    <row r="49" spans="1:7" s="49" customFormat="1" ht="15">
      <c r="A49" s="51"/>
      <c r="B49" s="52"/>
      <c r="C49" s="52"/>
      <c r="D49" s="52"/>
      <c r="E49" s="52"/>
      <c r="F49" s="53"/>
      <c r="G49" s="53"/>
    </row>
    <row r="50" s="3" customFormat="1" ht="15"/>
    <row r="51" spans="1:6" s="3" customFormat="1" ht="15">
      <c r="A51" s="3" t="s">
        <v>55</v>
      </c>
      <c r="C51" s="3" t="s">
        <v>49</v>
      </c>
      <c r="F51" s="3" t="s">
        <v>103</v>
      </c>
    </row>
    <row r="52" s="3" customFormat="1" ht="15">
      <c r="F52" s="4" t="s">
        <v>215</v>
      </c>
    </row>
    <row r="53" s="3" customFormat="1" ht="15">
      <c r="A53" s="3" t="s">
        <v>50</v>
      </c>
    </row>
    <row r="54" spans="3:7" s="3" customFormat="1" ht="15">
      <c r="C54" s="14" t="s">
        <v>51</v>
      </c>
      <c r="E54" s="14"/>
      <c r="F54" s="14"/>
      <c r="G54" s="14"/>
    </row>
    <row r="55" s="3" customFormat="1" ht="15"/>
    <row r="56" s="3" customFormat="1" ht="15"/>
  </sheetData>
  <sheetProtection/>
  <mergeCells count="30">
    <mergeCell ref="B47:E47"/>
    <mergeCell ref="F47:G47"/>
    <mergeCell ref="A13:C13"/>
    <mergeCell ref="A34:C34"/>
    <mergeCell ref="B45:E45"/>
    <mergeCell ref="F45:G45"/>
    <mergeCell ref="B44:E44"/>
    <mergeCell ref="F44:G44"/>
    <mergeCell ref="F39:G39"/>
    <mergeCell ref="F42:G42"/>
    <mergeCell ref="A10:I10"/>
    <mergeCell ref="B41:E41"/>
    <mergeCell ref="F41:G41"/>
    <mergeCell ref="B43:E43"/>
    <mergeCell ref="F43:G43"/>
    <mergeCell ref="B40:E40"/>
    <mergeCell ref="F40:G40"/>
    <mergeCell ref="A11:I11"/>
    <mergeCell ref="A12:I12"/>
    <mergeCell ref="B42:E42"/>
    <mergeCell ref="A1:I1"/>
    <mergeCell ref="A2:I2"/>
    <mergeCell ref="A3:K3"/>
    <mergeCell ref="A5:I5"/>
    <mergeCell ref="B48:E48"/>
    <mergeCell ref="F48:G48"/>
    <mergeCell ref="A37:I37"/>
    <mergeCell ref="B39:E39"/>
    <mergeCell ref="B46:E46"/>
    <mergeCell ref="F46:G4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C33" sqref="C33"/>
    </sheetView>
  </sheetViews>
  <sheetFormatPr defaultColWidth="9.140625" defaultRowHeight="15" outlineLevelCol="1"/>
  <cols>
    <col min="1" max="1" width="5.00390625" style="1" customWidth="1"/>
    <col min="2" max="2" width="31.28125" style="1" customWidth="1"/>
    <col min="3" max="3" width="11.00390625" style="151" customWidth="1"/>
    <col min="4" max="5" width="12.7109375" style="1" customWidth="1"/>
    <col min="6" max="6" width="15.0039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0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5">
      <c r="A4" s="2"/>
      <c r="B4" s="2"/>
      <c r="C4" s="144"/>
      <c r="D4" s="2"/>
      <c r="E4" s="2"/>
      <c r="F4" s="2"/>
      <c r="G4" s="2"/>
      <c r="H4" s="2"/>
      <c r="I4" s="2"/>
    </row>
    <row r="5" spans="1:9" ht="15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6" s="3" customFormat="1" ht="15">
      <c r="A7" s="3" t="s">
        <v>2</v>
      </c>
      <c r="C7" s="145"/>
      <c r="F7" s="4" t="s">
        <v>249</v>
      </c>
    </row>
    <row r="8" spans="1:6" s="3" customFormat="1" ht="15">
      <c r="A8" s="3" t="s">
        <v>3</v>
      </c>
      <c r="C8" s="145"/>
      <c r="F8" s="154" t="s">
        <v>392</v>
      </c>
    </row>
    <row r="9" s="3" customFormat="1" ht="15">
      <c r="C9" s="145"/>
    </row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3" customFormat="1" ht="15.75" thickBot="1">
      <c r="A13" s="260" t="s">
        <v>164</v>
      </c>
      <c r="B13" s="261"/>
      <c r="C13" s="261"/>
      <c r="D13" s="161">
        <v>0</v>
      </c>
      <c r="E13" s="116"/>
      <c r="F13" s="116"/>
      <c r="G13" s="116"/>
      <c r="H13" s="119"/>
      <c r="I13" s="119"/>
    </row>
    <row r="14" spans="1:9" s="3" customFormat="1" ht="15.75" thickBot="1">
      <c r="A14" s="123"/>
      <c r="B14" s="123"/>
      <c r="C14" s="146"/>
      <c r="D14" s="124"/>
      <c r="E14" s="116"/>
      <c r="F14" s="116"/>
      <c r="G14" s="116"/>
      <c r="H14" s="119"/>
      <c r="I14" s="119"/>
    </row>
    <row r="15" spans="1:9" s="3" customFormat="1" ht="15.75" thickBot="1">
      <c r="A15" s="121" t="s">
        <v>193</v>
      </c>
      <c r="B15" s="122"/>
      <c r="C15" s="147"/>
      <c r="D15" s="125"/>
      <c r="E15" s="117"/>
      <c r="F15" s="117"/>
      <c r="G15" s="111">
        <v>0</v>
      </c>
      <c r="H15" s="119"/>
      <c r="I15" s="119"/>
    </row>
    <row r="16" s="3" customFormat="1" ht="15">
      <c r="C16" s="145"/>
    </row>
    <row r="17" spans="1:7" s="18" customFormat="1" ht="38.25">
      <c r="A17" s="6" t="s">
        <v>11</v>
      </c>
      <c r="B17" s="6" t="s">
        <v>12</v>
      </c>
      <c r="C17" s="17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8" s="3" customFormat="1" ht="30">
      <c r="A18" s="8" t="s">
        <v>14</v>
      </c>
      <c r="B18" s="9" t="s">
        <v>15</v>
      </c>
      <c r="C18" s="148">
        <v>18.35</v>
      </c>
      <c r="D18" s="71">
        <v>363762.43</v>
      </c>
      <c r="E18" s="71">
        <v>306181.28</v>
      </c>
      <c r="F18" s="71">
        <f aca="true" t="shared" si="0" ref="F18:F27">D18</f>
        <v>363762.43</v>
      </c>
      <c r="G18" s="72">
        <f>E18-D18</f>
        <v>-57581.149999999965</v>
      </c>
      <c r="H18" s="25">
        <f>H19+H20+H21+H22+H23+H24</f>
        <v>18.35</v>
      </c>
    </row>
    <row r="19" spans="1:9" s="3" customFormat="1" ht="30">
      <c r="A19" s="8" t="s">
        <v>16</v>
      </c>
      <c r="B19" s="9" t="s">
        <v>17</v>
      </c>
      <c r="C19" s="148">
        <v>2.62</v>
      </c>
      <c r="D19" s="71">
        <f>D18*I19</f>
        <v>51937.74204904632</v>
      </c>
      <c r="E19" s="71">
        <f>E18*I19</f>
        <v>43716.34624523161</v>
      </c>
      <c r="F19" s="71">
        <f t="shared" si="0"/>
        <v>51937.74204904632</v>
      </c>
      <c r="G19" s="72">
        <f aca="true" t="shared" si="1" ref="G19:G29">E19-D19</f>
        <v>-8221.39580381471</v>
      </c>
      <c r="H19" s="25">
        <v>2.62</v>
      </c>
      <c r="I19" s="3">
        <f>H19/H18</f>
        <v>0.1427792915531335</v>
      </c>
    </row>
    <row r="20" spans="1:9" s="3" customFormat="1" ht="30">
      <c r="A20" s="8" t="s">
        <v>18</v>
      </c>
      <c r="B20" s="9" t="s">
        <v>19</v>
      </c>
      <c r="C20" s="148">
        <v>1.33</v>
      </c>
      <c r="D20" s="71">
        <f>D18*I20</f>
        <v>26365.34233787466</v>
      </c>
      <c r="E20" s="71">
        <f>E18*I20</f>
        <v>22191.8856893733</v>
      </c>
      <c r="F20" s="71">
        <f t="shared" si="0"/>
        <v>26365.34233787466</v>
      </c>
      <c r="G20" s="72">
        <f t="shared" si="1"/>
        <v>-4173.45664850136</v>
      </c>
      <c r="H20" s="25">
        <v>1.33</v>
      </c>
      <c r="I20" s="3">
        <f>H20/H18</f>
        <v>0.07247956403269755</v>
      </c>
    </row>
    <row r="21" spans="1:9" s="3" customFormat="1" ht="15">
      <c r="A21" s="8" t="s">
        <v>20</v>
      </c>
      <c r="B21" s="9" t="s">
        <v>21</v>
      </c>
      <c r="C21" s="148">
        <v>1.63</v>
      </c>
      <c r="D21" s="71">
        <f>D18*I21</f>
        <v>32312.412038147137</v>
      </c>
      <c r="E21" s="71">
        <f>E18*I21</f>
        <v>27197.574190735697</v>
      </c>
      <c r="F21" s="71">
        <f t="shared" si="0"/>
        <v>32312.412038147137</v>
      </c>
      <c r="G21" s="72">
        <f t="shared" si="1"/>
        <v>-5114.83784741144</v>
      </c>
      <c r="H21" s="25">
        <v>1.63</v>
      </c>
      <c r="I21" s="3">
        <f>H21/H18</f>
        <v>0.0888283378746594</v>
      </c>
    </row>
    <row r="22" spans="1:9" s="3" customFormat="1" ht="30">
      <c r="A22" s="8" t="s">
        <v>22</v>
      </c>
      <c r="B22" s="9" t="s">
        <v>23</v>
      </c>
      <c r="C22" s="148">
        <v>2.39</v>
      </c>
      <c r="D22" s="71">
        <f>D18*I22</f>
        <v>47378.32194550409</v>
      </c>
      <c r="E22" s="71">
        <f>E18*I22</f>
        <v>39878.65172752044</v>
      </c>
      <c r="F22" s="71">
        <f t="shared" si="0"/>
        <v>47378.32194550409</v>
      </c>
      <c r="G22" s="72">
        <f>E22-D22</f>
        <v>-7499.67021798365</v>
      </c>
      <c r="H22" s="25">
        <v>2.39</v>
      </c>
      <c r="I22" s="3">
        <f>H22/H18</f>
        <v>0.13024523160762944</v>
      </c>
    </row>
    <row r="23" spans="1:9" s="3" customFormat="1" ht="30">
      <c r="A23" s="8" t="s">
        <v>24</v>
      </c>
      <c r="B23" s="9" t="s">
        <v>381</v>
      </c>
      <c r="C23" s="148">
        <v>7.15</v>
      </c>
      <c r="D23" s="71">
        <f>D18*I23</f>
        <v>141738.49452316074</v>
      </c>
      <c r="E23" s="71">
        <f>E18*I23</f>
        <v>119302.24261580381</v>
      </c>
      <c r="F23" s="71">
        <f t="shared" si="0"/>
        <v>141738.49452316074</v>
      </c>
      <c r="G23" s="72">
        <f>E23-D23</f>
        <v>-22436.251907356927</v>
      </c>
      <c r="H23" s="25">
        <v>7.15</v>
      </c>
      <c r="I23" s="3">
        <f>H23/H18</f>
        <v>0.3896457765667575</v>
      </c>
    </row>
    <row r="24" spans="1:9" s="3" customFormat="1" ht="30">
      <c r="A24" s="8" t="s">
        <v>118</v>
      </c>
      <c r="B24" s="9" t="s">
        <v>382</v>
      </c>
      <c r="C24" s="148">
        <v>3.23</v>
      </c>
      <c r="D24" s="71">
        <f>D18*I24</f>
        <v>64030.117106267026</v>
      </c>
      <c r="E24" s="71">
        <f>E18*I24</f>
        <v>53894.57953133515</v>
      </c>
      <c r="F24" s="71">
        <f t="shared" si="0"/>
        <v>64030.117106267026</v>
      </c>
      <c r="G24" s="72">
        <f>E24-D24</f>
        <v>-10135.537574931877</v>
      </c>
      <c r="H24" s="25">
        <v>3.23</v>
      </c>
      <c r="I24" s="3">
        <f>H24/H18</f>
        <v>0.1760217983651226</v>
      </c>
    </row>
    <row r="25" spans="1:7" ht="15">
      <c r="A25" s="9" t="s">
        <v>25</v>
      </c>
      <c r="B25" s="9" t="s">
        <v>26</v>
      </c>
      <c r="C25" s="148">
        <v>3.15</v>
      </c>
      <c r="D25" s="72">
        <v>55343.78</v>
      </c>
      <c r="E25" s="72">
        <v>46491.58</v>
      </c>
      <c r="F25" s="71">
        <f t="shared" si="0"/>
        <v>55343.78</v>
      </c>
      <c r="G25" s="72">
        <f t="shared" si="1"/>
        <v>-8852.199999999997</v>
      </c>
    </row>
    <row r="26" spans="1:7" ht="15">
      <c r="A26" s="9" t="s">
        <v>27</v>
      </c>
      <c r="B26" s="9" t="s">
        <v>28</v>
      </c>
      <c r="C26" s="148">
        <v>2.98</v>
      </c>
      <c r="D26" s="72">
        <v>58174.86</v>
      </c>
      <c r="E26" s="72">
        <v>49252.92</v>
      </c>
      <c r="F26" s="72">
        <f t="shared" si="0"/>
        <v>58174.86</v>
      </c>
      <c r="G26" s="72">
        <f t="shared" si="1"/>
        <v>-8921.940000000002</v>
      </c>
    </row>
    <row r="27" spans="1:7" ht="15">
      <c r="A27" s="9" t="s">
        <v>29</v>
      </c>
      <c r="B27" s="9" t="s">
        <v>30</v>
      </c>
      <c r="C27" s="148">
        <v>0</v>
      </c>
      <c r="D27" s="72">
        <v>0</v>
      </c>
      <c r="E27" s="72">
        <v>0</v>
      </c>
      <c r="F27" s="72">
        <f t="shared" si="0"/>
        <v>0</v>
      </c>
      <c r="G27" s="72">
        <f t="shared" si="1"/>
        <v>0</v>
      </c>
    </row>
    <row r="28" spans="1:7" ht="15">
      <c r="A28" s="9" t="s">
        <v>31</v>
      </c>
      <c r="B28" s="28" t="s">
        <v>133</v>
      </c>
      <c r="C28" s="148">
        <v>1.82</v>
      </c>
      <c r="D28" s="72">
        <v>35528.82</v>
      </c>
      <c r="E28" s="72">
        <v>30079.85</v>
      </c>
      <c r="F28" s="81">
        <f>F42</f>
        <v>58463.231</v>
      </c>
      <c r="G28" s="72">
        <f t="shared" si="1"/>
        <v>-5448.970000000001</v>
      </c>
    </row>
    <row r="29" spans="1:7" ht="30">
      <c r="A29" s="9" t="s">
        <v>33</v>
      </c>
      <c r="B29" s="9" t="s">
        <v>34</v>
      </c>
      <c r="C29" s="148">
        <v>0</v>
      </c>
      <c r="D29" s="72">
        <v>0</v>
      </c>
      <c r="E29" s="72">
        <v>0</v>
      </c>
      <c r="F29" s="81">
        <v>0</v>
      </c>
      <c r="G29" s="72">
        <f t="shared" si="1"/>
        <v>0</v>
      </c>
    </row>
    <row r="30" spans="1:7" ht="30">
      <c r="A30" s="9" t="s">
        <v>35</v>
      </c>
      <c r="B30" s="9" t="s">
        <v>36</v>
      </c>
      <c r="C30" s="148">
        <f>SUM(C31:C34)</f>
        <v>1961.05</v>
      </c>
      <c r="D30" s="72">
        <f>SUM(D31:D34)</f>
        <v>816081.1099999999</v>
      </c>
      <c r="E30" s="72">
        <f>SUM(E31:E34)</f>
        <v>694405.37</v>
      </c>
      <c r="F30" s="72">
        <f>SUM(F31:F34)</f>
        <v>816081.1099999999</v>
      </c>
      <c r="G30" s="72">
        <f>SUM(G31:G34)</f>
        <v>-121675.73999999998</v>
      </c>
    </row>
    <row r="31" spans="1:7" ht="15">
      <c r="A31" s="9" t="s">
        <v>37</v>
      </c>
      <c r="B31" s="9" t="s">
        <v>190</v>
      </c>
      <c r="C31" s="148">
        <v>4.23</v>
      </c>
      <c r="D31" s="72">
        <v>251108.38</v>
      </c>
      <c r="E31" s="72">
        <v>218120.27</v>
      </c>
      <c r="F31" s="72">
        <f>D31</f>
        <v>251108.38</v>
      </c>
      <c r="G31" s="72">
        <f>E31-D31</f>
        <v>-32988.110000000015</v>
      </c>
    </row>
    <row r="32" spans="1:7" ht="30">
      <c r="A32" s="9" t="s">
        <v>39</v>
      </c>
      <c r="B32" s="9" t="s">
        <v>184</v>
      </c>
      <c r="C32" s="148">
        <v>42.36</v>
      </c>
      <c r="D32" s="72">
        <v>108524.22</v>
      </c>
      <c r="E32" s="72">
        <v>96529.06</v>
      </c>
      <c r="F32" s="72">
        <f>D32</f>
        <v>108524.22</v>
      </c>
      <c r="G32" s="72">
        <f>E32-D32</f>
        <v>-11995.160000000003</v>
      </c>
    </row>
    <row r="33" spans="1:7" ht="30">
      <c r="A33" s="9" t="s">
        <v>42</v>
      </c>
      <c r="B33" s="9" t="s">
        <v>189</v>
      </c>
      <c r="C33" s="162"/>
      <c r="D33" s="72">
        <v>98180.22</v>
      </c>
      <c r="E33" s="72">
        <v>83770.89</v>
      </c>
      <c r="F33" s="72">
        <f>D33</f>
        <v>98180.22</v>
      </c>
      <c r="G33" s="72">
        <f>E33-D33</f>
        <v>-14409.330000000002</v>
      </c>
    </row>
    <row r="34" spans="1:7" ht="15">
      <c r="A34" s="9" t="s">
        <v>41</v>
      </c>
      <c r="B34" s="9" t="s">
        <v>43</v>
      </c>
      <c r="C34" s="162">
        <v>1914.46</v>
      </c>
      <c r="D34" s="72">
        <v>358268.29</v>
      </c>
      <c r="E34" s="72">
        <v>295985.15</v>
      </c>
      <c r="F34" s="72">
        <f>D34</f>
        <v>358268.29</v>
      </c>
      <c r="G34" s="72">
        <f>E34-D34</f>
        <v>-62283.139999999956</v>
      </c>
    </row>
    <row r="35" spans="1:10" s="20" customFormat="1" ht="14.25" thickBot="1">
      <c r="A35" s="21"/>
      <c r="B35" s="21"/>
      <c r="C35" s="149"/>
      <c r="D35" s="22"/>
      <c r="E35" s="22"/>
      <c r="F35" s="22"/>
      <c r="G35" s="22"/>
      <c r="H35" s="22"/>
      <c r="I35" s="22"/>
      <c r="J35" s="22"/>
    </row>
    <row r="36" spans="1:9" s="3" customFormat="1" ht="15.75" thickBot="1">
      <c r="A36" s="260" t="s">
        <v>208</v>
      </c>
      <c r="B36" s="261"/>
      <c r="C36" s="261"/>
      <c r="D36" s="111">
        <f>D13+D18+D25+D26+D27+D28+D29+D30+D35-E18-E25-E26-E27-E28-E29-E30</f>
        <v>202479.99999999977</v>
      </c>
      <c r="E36" s="116"/>
      <c r="F36" s="116"/>
      <c r="G36" s="116"/>
      <c r="H36" s="119"/>
      <c r="I36" s="119"/>
    </row>
    <row r="37" spans="1:9" s="3" customFormat="1" ht="15.75" thickBot="1">
      <c r="A37" s="123"/>
      <c r="B37" s="123"/>
      <c r="C37" s="146"/>
      <c r="D37" s="124"/>
      <c r="E37" s="116"/>
      <c r="F37" s="116"/>
      <c r="G37" s="116"/>
      <c r="H37" s="119"/>
      <c r="I37" s="119"/>
    </row>
    <row r="38" spans="1:9" s="3" customFormat="1" ht="15.75" thickBot="1">
      <c r="A38" s="121" t="s">
        <v>241</v>
      </c>
      <c r="B38" s="122"/>
      <c r="C38" s="147"/>
      <c r="D38" s="125"/>
      <c r="E38" s="117"/>
      <c r="F38" s="117"/>
      <c r="G38" s="128">
        <f>E28-F28</f>
        <v>-28383.381</v>
      </c>
      <c r="H38" s="119"/>
      <c r="I38" s="119"/>
    </row>
    <row r="39" spans="1:9" ht="35.25" customHeight="1">
      <c r="A39" s="236" t="s">
        <v>44</v>
      </c>
      <c r="B39" s="236"/>
      <c r="C39" s="236"/>
      <c r="D39" s="236"/>
      <c r="E39" s="236"/>
      <c r="F39" s="236"/>
      <c r="G39" s="236"/>
      <c r="H39" s="236"/>
      <c r="I39" s="236"/>
    </row>
    <row r="41" spans="1:7" s="7" customFormat="1" ht="28.5">
      <c r="A41" s="5" t="s">
        <v>11</v>
      </c>
      <c r="B41" s="201" t="s">
        <v>45</v>
      </c>
      <c r="C41" s="202"/>
      <c r="D41" s="202"/>
      <c r="E41" s="203"/>
      <c r="F41" s="201" t="s">
        <v>46</v>
      </c>
      <c r="G41" s="219"/>
    </row>
    <row r="42" spans="1:7" s="12" customFormat="1" ht="15">
      <c r="A42" s="11" t="s">
        <v>47</v>
      </c>
      <c r="B42" s="186" t="s">
        <v>128</v>
      </c>
      <c r="C42" s="187"/>
      <c r="D42" s="187"/>
      <c r="E42" s="188"/>
      <c r="F42" s="218">
        <f>SUM(F43:G45)</f>
        <v>58463.231</v>
      </c>
      <c r="G42" s="219"/>
    </row>
    <row r="43" spans="1:7" ht="15" customHeight="1">
      <c r="A43" s="9" t="s">
        <v>16</v>
      </c>
      <c r="B43" s="197" t="s">
        <v>380</v>
      </c>
      <c r="C43" s="197"/>
      <c r="D43" s="197"/>
      <c r="E43" s="197"/>
      <c r="F43" s="198">
        <v>31888</v>
      </c>
      <c r="G43" s="198"/>
    </row>
    <row r="44" spans="1:7" ht="15" customHeight="1">
      <c r="A44" s="9" t="s">
        <v>18</v>
      </c>
      <c r="B44" s="197" t="s">
        <v>421</v>
      </c>
      <c r="C44" s="197"/>
      <c r="D44" s="197"/>
      <c r="E44" s="197"/>
      <c r="F44" s="198">
        <v>24770.44</v>
      </c>
      <c r="G44" s="198"/>
    </row>
    <row r="45" spans="1:7" ht="15" customHeight="1">
      <c r="A45" s="9" t="s">
        <v>20</v>
      </c>
      <c r="B45" s="207" t="s">
        <v>156</v>
      </c>
      <c r="C45" s="207"/>
      <c r="D45" s="207"/>
      <c r="E45" s="207"/>
      <c r="F45" s="198">
        <f>E28*6%</f>
        <v>1804.791</v>
      </c>
      <c r="G45" s="198"/>
    </row>
    <row r="46" spans="1:7" ht="15">
      <c r="A46" s="50"/>
      <c r="B46" s="129"/>
      <c r="C46" s="129"/>
      <c r="D46" s="129"/>
      <c r="E46" s="129"/>
      <c r="F46" s="85"/>
      <c r="G46" s="85"/>
    </row>
    <row r="47" s="3" customFormat="1" ht="15">
      <c r="C47" s="145"/>
    </row>
    <row r="48" spans="1:6" s="3" customFormat="1" ht="15">
      <c r="A48" s="3" t="s">
        <v>55</v>
      </c>
      <c r="C48" s="145" t="s">
        <v>49</v>
      </c>
      <c r="F48" s="3" t="s">
        <v>103</v>
      </c>
    </row>
    <row r="49" spans="3:6" s="3" customFormat="1" ht="15">
      <c r="C49" s="145"/>
      <c r="F49" s="4" t="s">
        <v>215</v>
      </c>
    </row>
    <row r="50" spans="1:3" s="3" customFormat="1" ht="15">
      <c r="A50" s="3" t="s">
        <v>50</v>
      </c>
      <c r="C50" s="145"/>
    </row>
    <row r="51" spans="3:7" s="3" customFormat="1" ht="15">
      <c r="C51" s="150" t="s">
        <v>51</v>
      </c>
      <c r="E51" s="14"/>
      <c r="F51" s="14"/>
      <c r="G51" s="14"/>
    </row>
    <row r="52" s="3" customFormat="1" ht="15">
      <c r="C52" s="145"/>
    </row>
    <row r="53" s="3" customFormat="1" ht="15">
      <c r="C53" s="145"/>
    </row>
  </sheetData>
  <sheetProtection/>
  <mergeCells count="20">
    <mergeCell ref="B45:E45"/>
    <mergeCell ref="F45:G45"/>
    <mergeCell ref="A39:I39"/>
    <mergeCell ref="B41:E41"/>
    <mergeCell ref="B42:E42"/>
    <mergeCell ref="F42:G42"/>
    <mergeCell ref="B43:E43"/>
    <mergeCell ref="F43:G43"/>
    <mergeCell ref="F41:G41"/>
    <mergeCell ref="F44:G44"/>
    <mergeCell ref="A1:I1"/>
    <mergeCell ref="A2:I2"/>
    <mergeCell ref="A3:K3"/>
    <mergeCell ref="A5:I5"/>
    <mergeCell ref="B44:E44"/>
    <mergeCell ref="A36:C36"/>
    <mergeCell ref="A10:I10"/>
    <mergeCell ref="A11:I11"/>
    <mergeCell ref="A12:I12"/>
    <mergeCell ref="A13:C1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5">
      <selection activeCell="B43" sqref="B43:E43"/>
    </sheetView>
  </sheetViews>
  <sheetFormatPr defaultColWidth="9.140625" defaultRowHeight="15" outlineLevelCol="1"/>
  <cols>
    <col min="1" max="1" width="4.7109375" style="1" customWidth="1"/>
    <col min="2" max="2" width="33.8515625" style="1" customWidth="1"/>
    <col min="3" max="3" width="10.00390625" style="1" customWidth="1"/>
    <col min="4" max="4" width="12.421875" style="1" customWidth="1"/>
    <col min="5" max="5" width="12.57421875" style="1" customWidth="1"/>
    <col min="6" max="6" width="11.7109375" style="1" customWidth="1"/>
    <col min="7" max="7" width="13.57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6.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7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6" ht="8.25" customHeight="1"/>
    <row r="7" spans="1:6" s="3" customFormat="1" ht="16.5" customHeight="1">
      <c r="A7" s="3" t="s">
        <v>2</v>
      </c>
      <c r="F7" s="4" t="s">
        <v>138</v>
      </c>
    </row>
    <row r="8" spans="1:6" s="3" customFormat="1" ht="15">
      <c r="A8" s="3" t="s">
        <v>3</v>
      </c>
      <c r="F8" s="4" t="s">
        <v>217</v>
      </c>
    </row>
    <row r="9" s="3" customFormat="1" ht="7.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507370.14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82558.05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322846.84</v>
      </c>
      <c r="E18" s="71">
        <v>337553.63</v>
      </c>
      <c r="F18" s="71">
        <f>D18</f>
        <v>322846.84</v>
      </c>
      <c r="G18" s="72">
        <f aca="true" t="shared" si="0" ref="G18:G27">E18-D18</f>
        <v>14706.789999999979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111886.07417989419</v>
      </c>
      <c r="E19" s="71">
        <f>E18*I19</f>
        <v>116982.87177248677</v>
      </c>
      <c r="F19" s="71">
        <f>D19</f>
        <v>111886.07417989419</v>
      </c>
      <c r="G19" s="72">
        <f t="shared" si="0"/>
        <v>5096.797592592586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56797.12925925927</v>
      </c>
      <c r="E20" s="71">
        <f>E18*I20</f>
        <v>59384.43490740742</v>
      </c>
      <c r="F20" s="71">
        <f>D20</f>
        <v>56797.12925925927</v>
      </c>
      <c r="G20" s="72">
        <f t="shared" si="0"/>
        <v>2587.305648148147</v>
      </c>
      <c r="H20" s="15">
        <v>1.33</v>
      </c>
      <c r="I20" s="15">
        <f>H20/H18</f>
        <v>0.17592592592592596</v>
      </c>
    </row>
    <row r="21" spans="1:9" s="3" customFormat="1" ht="15.75" customHeight="1">
      <c r="A21" s="8" t="s">
        <v>20</v>
      </c>
      <c r="B21" s="9" t="s">
        <v>21</v>
      </c>
      <c r="C21" s="73">
        <v>1.22</v>
      </c>
      <c r="D21" s="71">
        <f>D18*I21</f>
        <v>52099.62232804233</v>
      </c>
      <c r="E21" s="71">
        <f>E18*I21</f>
        <v>54472.94029100529</v>
      </c>
      <c r="F21" s="71">
        <f>D21</f>
        <v>52099.62232804233</v>
      </c>
      <c r="G21" s="72">
        <f t="shared" si="0"/>
        <v>2373.3179629629594</v>
      </c>
      <c r="H21" s="15">
        <v>1.22</v>
      </c>
      <c r="I21" s="15">
        <f>H21/H18</f>
        <v>0.16137566137566137</v>
      </c>
    </row>
    <row r="22" spans="1:9" s="3" customFormat="1" ht="15" customHeight="1">
      <c r="A22" s="8" t="s">
        <v>22</v>
      </c>
      <c r="B22" s="9" t="s">
        <v>23</v>
      </c>
      <c r="C22" s="73">
        <v>2.39</v>
      </c>
      <c r="D22" s="71">
        <f>D18*I22</f>
        <v>102064.01423280424</v>
      </c>
      <c r="E22" s="71">
        <f>E18*I22</f>
        <v>106713.38302910054</v>
      </c>
      <c r="F22" s="71">
        <f>D22</f>
        <v>102064.01423280424</v>
      </c>
      <c r="G22" s="72">
        <f t="shared" si="0"/>
        <v>4649.368796296301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127259.84</v>
      </c>
      <c r="E24" s="72">
        <v>135493.48</v>
      </c>
      <c r="F24" s="72">
        <f>D24</f>
        <v>127259.84</v>
      </c>
      <c r="G24" s="72">
        <f t="shared" si="0"/>
        <v>8233.640000000014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70464.93</v>
      </c>
      <c r="E26" s="72">
        <v>75337.75</v>
      </c>
      <c r="F26" s="81">
        <f>F40</f>
        <v>40267.765</v>
      </c>
      <c r="G26" s="72">
        <f t="shared" si="0"/>
        <v>4872.820000000007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149.6</v>
      </c>
      <c r="F27" s="81">
        <v>0</v>
      </c>
      <c r="G27" s="72">
        <f t="shared" si="0"/>
        <v>149.6</v>
      </c>
    </row>
    <row r="28" spans="1:7" ht="16.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1630150.4899999998</v>
      </c>
      <c r="E28" s="72">
        <f>SUM(E29:E32)</f>
        <v>1598039.9100000001</v>
      </c>
      <c r="F28" s="72">
        <f>SUM(F29:F32)</f>
        <v>1630150.4899999998</v>
      </c>
      <c r="G28" s="72">
        <f>SUM(G29:G32)</f>
        <v>-32110.57999999978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399.81</v>
      </c>
      <c r="F29" s="72">
        <v>0</v>
      </c>
      <c r="G29" s="72">
        <f>E29-D29</f>
        <v>399.81</v>
      </c>
    </row>
    <row r="30" spans="1:7" ht="30">
      <c r="A30" s="9" t="s">
        <v>39</v>
      </c>
      <c r="B30" s="9" t="s">
        <v>184</v>
      </c>
      <c r="C30" s="73">
        <v>42.36</v>
      </c>
      <c r="D30" s="72">
        <v>373539.6</v>
      </c>
      <c r="E30" s="72">
        <v>365922.51</v>
      </c>
      <c r="F30" s="72">
        <f>D30</f>
        <v>373539.6</v>
      </c>
      <c r="G30" s="72">
        <f>E30-D30</f>
        <v>-7617.089999999967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1256610.89</v>
      </c>
      <c r="E32" s="72">
        <v>1231717.59</v>
      </c>
      <c r="F32" s="72">
        <f>D32</f>
        <v>1256610.89</v>
      </c>
      <c r="G32" s="72">
        <f>E32-D32</f>
        <v>-24893.299999999814</v>
      </c>
    </row>
    <row r="33" spans="1:10" s="20" customFormat="1" ht="1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511517.86999999965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82707.65000000001</v>
      </c>
      <c r="H36" s="40"/>
      <c r="I36" s="40"/>
    </row>
    <row r="37" spans="1:9" ht="25.5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8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3.5" customHeight="1">
      <c r="A40" s="11" t="s">
        <v>47</v>
      </c>
      <c r="B40" s="186" t="s">
        <v>128</v>
      </c>
      <c r="C40" s="187"/>
      <c r="D40" s="187"/>
      <c r="E40" s="188"/>
      <c r="F40" s="218">
        <f>SUM(F41:G44)</f>
        <v>40267.765</v>
      </c>
      <c r="G40" s="219"/>
    </row>
    <row r="41" spans="1:7" ht="13.5" customHeight="1">
      <c r="A41" s="9" t="s">
        <v>16</v>
      </c>
      <c r="B41" s="197" t="s">
        <v>254</v>
      </c>
      <c r="C41" s="197"/>
      <c r="D41" s="197"/>
      <c r="E41" s="197"/>
      <c r="F41" s="198">
        <v>285</v>
      </c>
      <c r="G41" s="198"/>
    </row>
    <row r="42" spans="1:7" ht="13.5" customHeight="1">
      <c r="A42" s="9" t="s">
        <v>18</v>
      </c>
      <c r="B42" s="197" t="s">
        <v>264</v>
      </c>
      <c r="C42" s="197"/>
      <c r="D42" s="197"/>
      <c r="E42" s="197"/>
      <c r="F42" s="198">
        <v>34582.5</v>
      </c>
      <c r="G42" s="198"/>
    </row>
    <row r="43" spans="1:7" ht="13.5" customHeight="1">
      <c r="A43" s="9" t="s">
        <v>20</v>
      </c>
      <c r="B43" s="178" t="s">
        <v>393</v>
      </c>
      <c r="C43" s="179"/>
      <c r="D43" s="179"/>
      <c r="E43" s="180"/>
      <c r="F43" s="192">
        <v>880</v>
      </c>
      <c r="G43" s="193"/>
    </row>
    <row r="44" spans="1:7" ht="13.5" customHeight="1">
      <c r="A44" s="9" t="s">
        <v>22</v>
      </c>
      <c r="B44" s="197" t="s">
        <v>156</v>
      </c>
      <c r="C44" s="197"/>
      <c r="D44" s="197"/>
      <c r="E44" s="197"/>
      <c r="F44" s="198">
        <f>E26*6%</f>
        <v>4520.264999999999</v>
      </c>
      <c r="G44" s="198"/>
    </row>
    <row r="45" s="3" customFormat="1" ht="15"/>
    <row r="46" spans="1:6" s="3" customFormat="1" ht="15">
      <c r="A46" s="3" t="s">
        <v>55</v>
      </c>
      <c r="C46" s="3" t="s">
        <v>49</v>
      </c>
      <c r="F46" s="3" t="s">
        <v>103</v>
      </c>
    </row>
    <row r="47" s="3" customFormat="1" ht="13.5" customHeight="1">
      <c r="F47" s="4" t="s">
        <v>215</v>
      </c>
    </row>
    <row r="48" s="3" customFormat="1" ht="15">
      <c r="A48" s="3" t="s">
        <v>50</v>
      </c>
    </row>
    <row r="49" spans="3:7" s="3" customFormat="1" ht="15">
      <c r="C49" s="14" t="s">
        <v>51</v>
      </c>
      <c r="E49" s="14"/>
      <c r="F49" s="14"/>
      <c r="G49" s="14"/>
    </row>
    <row r="50" s="3" customFormat="1" ht="15"/>
    <row r="51" s="3" customFormat="1" ht="15"/>
  </sheetData>
  <sheetProtection/>
  <mergeCells count="22">
    <mergeCell ref="A13:C13"/>
    <mergeCell ref="A34:C34"/>
    <mergeCell ref="B41:E41"/>
    <mergeCell ref="F41:G41"/>
    <mergeCell ref="B40:E40"/>
    <mergeCell ref="F40:G40"/>
    <mergeCell ref="A1:I1"/>
    <mergeCell ref="A2:I2"/>
    <mergeCell ref="A5:I5"/>
    <mergeCell ref="A10:I10"/>
    <mergeCell ref="A3:K3"/>
    <mergeCell ref="A11:I11"/>
    <mergeCell ref="B44:E44"/>
    <mergeCell ref="F44:G44"/>
    <mergeCell ref="B42:E42"/>
    <mergeCell ref="F42:G42"/>
    <mergeCell ref="A12:I12"/>
    <mergeCell ref="A37:I37"/>
    <mergeCell ref="B39:E39"/>
    <mergeCell ref="F39:G39"/>
    <mergeCell ref="B43:E43"/>
    <mergeCell ref="F43:G43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2">
      <selection activeCell="A45" sqref="A45"/>
    </sheetView>
  </sheetViews>
  <sheetFormatPr defaultColWidth="9.140625" defaultRowHeight="15" outlineLevelCol="1"/>
  <cols>
    <col min="1" max="1" width="4.7109375" style="1" customWidth="1"/>
    <col min="2" max="2" width="34.28125" style="1" customWidth="1"/>
    <col min="3" max="3" width="10.28125" style="1" customWidth="1"/>
    <col min="4" max="4" width="12.57421875" style="1" customWidth="1"/>
    <col min="5" max="6" width="12.140625" style="1" customWidth="1"/>
    <col min="7" max="7" width="13.4218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4.2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5" s="3" customFormat="1" ht="16.5" customHeight="1">
      <c r="A7" s="3" t="s">
        <v>2</v>
      </c>
      <c r="E7" s="4" t="s">
        <v>61</v>
      </c>
    </row>
    <row r="8" spans="1:5" s="3" customFormat="1" ht="15">
      <c r="A8" s="3" t="s">
        <v>3</v>
      </c>
      <c r="E8" s="4" t="s">
        <v>218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385631.63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170305.76</v>
      </c>
      <c r="H15" s="40"/>
      <c r="I15" s="40"/>
    </row>
    <row r="16" s="3" customFormat="1" ht="6.7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7.5600000000000005</v>
      </c>
      <c r="D18" s="71">
        <v>317783.07</v>
      </c>
      <c r="E18" s="71">
        <v>306503.38</v>
      </c>
      <c r="F18" s="71">
        <f>D18</f>
        <v>317783.07</v>
      </c>
      <c r="G18" s="72">
        <f aca="true" t="shared" si="0" ref="G18:G27">E18-D18</f>
        <v>-11279.690000000002</v>
      </c>
      <c r="H18" s="15">
        <v>7.56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110131.16976190476</v>
      </c>
      <c r="E19" s="71">
        <f>E18*I19</f>
        <v>106222.07084656085</v>
      </c>
      <c r="F19" s="71">
        <f>D19</f>
        <v>110131.16976190476</v>
      </c>
      <c r="G19" s="72">
        <f t="shared" si="0"/>
        <v>-3909.098915343915</v>
      </c>
      <c r="H19" s="15">
        <v>2.62</v>
      </c>
      <c r="I19" s="15">
        <f>H19/H18</f>
        <v>0.34656084656084657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55906.280833333345</v>
      </c>
      <c r="E20" s="71">
        <f>E18*I20</f>
        <v>53921.89092592594</v>
      </c>
      <c r="F20" s="71">
        <f>D20</f>
        <v>55906.280833333345</v>
      </c>
      <c r="G20" s="72">
        <f t="shared" si="0"/>
        <v>-1984.389907407407</v>
      </c>
      <c r="H20" s="15">
        <v>1.33</v>
      </c>
      <c r="I20" s="15">
        <f>H20/H18</f>
        <v>0.17592592592592596</v>
      </c>
    </row>
    <row r="21" spans="1:9" s="3" customFormat="1" ht="15" customHeight="1">
      <c r="A21" s="8" t="s">
        <v>20</v>
      </c>
      <c r="B21" s="9" t="s">
        <v>21</v>
      </c>
      <c r="C21" s="73">
        <v>1.22</v>
      </c>
      <c r="D21" s="71">
        <f>D18*I21</f>
        <v>51282.453095238096</v>
      </c>
      <c r="E21" s="71">
        <f>E18*I21</f>
        <v>49462.18566137566</v>
      </c>
      <c r="F21" s="71">
        <f>D21</f>
        <v>51282.453095238096</v>
      </c>
      <c r="G21" s="72">
        <f t="shared" si="0"/>
        <v>-1820.2674338624347</v>
      </c>
      <c r="H21" s="15">
        <v>1.22</v>
      </c>
      <c r="I21" s="15">
        <f>H21/H18</f>
        <v>0.16137566137566137</v>
      </c>
    </row>
    <row r="22" spans="1:9" s="3" customFormat="1" ht="15" customHeight="1">
      <c r="A22" s="8" t="s">
        <v>22</v>
      </c>
      <c r="B22" s="9" t="s">
        <v>23</v>
      </c>
      <c r="C22" s="73">
        <v>2.39</v>
      </c>
      <c r="D22" s="71">
        <f>D18*I22</f>
        <v>100463.16630952382</v>
      </c>
      <c r="E22" s="71">
        <f>E18*I22</f>
        <v>96897.23256613758</v>
      </c>
      <c r="F22" s="71">
        <f>D22</f>
        <v>100463.16630952382</v>
      </c>
      <c r="G22" s="72">
        <f t="shared" si="0"/>
        <v>-3565.9337433862383</v>
      </c>
      <c r="H22" s="15">
        <v>2.39</v>
      </c>
      <c r="I22" s="15">
        <f>H22/H18</f>
        <v>0.31613756613756616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125263.95</v>
      </c>
      <c r="E24" s="72">
        <v>121368.12</v>
      </c>
      <c r="F24" s="72">
        <f>D24</f>
        <v>125263.95</v>
      </c>
      <c r="G24" s="72">
        <f t="shared" si="0"/>
        <v>-3895.8300000000017</v>
      </c>
    </row>
    <row r="25" spans="1:7" ht="1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1.65</v>
      </c>
      <c r="D26" s="72">
        <v>69360.06</v>
      </c>
      <c r="E26" s="72">
        <v>67106.02</v>
      </c>
      <c r="F26" s="81">
        <f>F40</f>
        <v>9396.2912</v>
      </c>
      <c r="G26" s="72">
        <f t="shared" si="0"/>
        <v>-2254.0399999999936</v>
      </c>
    </row>
    <row r="27" spans="1:7" ht="29.25" customHeight="1">
      <c r="A27" s="9" t="s">
        <v>33</v>
      </c>
      <c r="B27" s="9" t="s">
        <v>34</v>
      </c>
      <c r="C27" s="89">
        <v>0</v>
      </c>
      <c r="D27" s="72">
        <v>1316.25</v>
      </c>
      <c r="E27" s="72">
        <v>1474.51</v>
      </c>
      <c r="F27" s="81">
        <v>0</v>
      </c>
      <c r="G27" s="72">
        <f t="shared" si="0"/>
        <v>158.26</v>
      </c>
    </row>
    <row r="28" spans="1:7" ht="15.75" customHeight="1">
      <c r="A28" s="9" t="s">
        <v>35</v>
      </c>
      <c r="B28" s="9" t="s">
        <v>36</v>
      </c>
      <c r="C28" s="73">
        <f>SUM(C29:C32)</f>
        <v>1961.05</v>
      </c>
      <c r="D28" s="72">
        <f>SUM(D29:D32)</f>
        <v>1611334.07</v>
      </c>
      <c r="E28" s="72">
        <f>SUM(E29:E32)</f>
        <v>1491861.2200000002</v>
      </c>
      <c r="F28" s="72">
        <f>SUM(F29:F32)</f>
        <v>1611334.07</v>
      </c>
      <c r="G28" s="72">
        <f>SUM(G29:G32)</f>
        <v>-119472.84999999995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2.34</v>
      </c>
      <c r="F29" s="72">
        <f>D29</f>
        <v>0</v>
      </c>
      <c r="G29" s="72">
        <f>E29-D29</f>
        <v>2.34</v>
      </c>
    </row>
    <row r="30" spans="1:7" ht="30">
      <c r="A30" s="9" t="s">
        <v>39</v>
      </c>
      <c r="B30" s="9" t="s">
        <v>184</v>
      </c>
      <c r="C30" s="73">
        <v>42.36</v>
      </c>
      <c r="D30" s="72">
        <v>374444.82</v>
      </c>
      <c r="E30" s="72">
        <v>318889.32</v>
      </c>
      <c r="F30" s="72">
        <f>D30</f>
        <v>374444.82</v>
      </c>
      <c r="G30" s="72">
        <f>E30-D30</f>
        <v>-55555.5</v>
      </c>
    </row>
    <row r="31" spans="1:7" ht="14.25" customHeight="1">
      <c r="A31" s="9" t="s">
        <v>42</v>
      </c>
      <c r="B31" s="9" t="s">
        <v>40</v>
      </c>
      <c r="C31" s="73">
        <v>0</v>
      </c>
      <c r="D31" s="72">
        <v>0</v>
      </c>
      <c r="E31" s="72">
        <v>0</v>
      </c>
      <c r="F31" s="72">
        <f>D31</f>
        <v>0</v>
      </c>
      <c r="G31" s="72">
        <f>E31-D31</f>
        <v>0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1236889.25</v>
      </c>
      <c r="E32" s="72">
        <v>1172969.56</v>
      </c>
      <c r="F32" s="72">
        <f>D32</f>
        <v>1236889.25</v>
      </c>
      <c r="G32" s="72">
        <f>E32-D32</f>
        <v>-63919.689999999944</v>
      </c>
    </row>
    <row r="33" spans="1:10" s="20" customFormat="1" ht="9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226" t="s">
        <v>208</v>
      </c>
      <c r="B34" s="227"/>
      <c r="C34" s="227"/>
      <c r="D34" s="83">
        <f>D13+D18+D23+D24+D25+D26+D27+D28-E18-E23-E24-E25-E26-E27-E28</f>
        <v>522375.78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171780.27000000002</v>
      </c>
      <c r="H36" s="40"/>
      <c r="I36" s="40"/>
    </row>
    <row r="37" spans="1:9" ht="24" customHeight="1">
      <c r="A37" s="182" t="s">
        <v>44</v>
      </c>
      <c r="B37" s="182"/>
      <c r="C37" s="182"/>
      <c r="D37" s="182"/>
      <c r="E37" s="182"/>
      <c r="F37" s="182"/>
      <c r="G37" s="182"/>
      <c r="H37" s="182"/>
      <c r="I37" s="182"/>
    </row>
    <row r="38" ht="8.25" customHeight="1"/>
    <row r="39" spans="1:7" s="7" customFormat="1" ht="28.5" customHeight="1">
      <c r="A39" s="5" t="s">
        <v>11</v>
      </c>
      <c r="B39" s="201" t="s">
        <v>45</v>
      </c>
      <c r="C39" s="202"/>
      <c r="D39" s="202"/>
      <c r="E39" s="203"/>
      <c r="F39" s="201" t="s">
        <v>46</v>
      </c>
      <c r="G39" s="219"/>
    </row>
    <row r="40" spans="1:7" s="12" customFormat="1" ht="14.25" customHeight="1">
      <c r="A40" s="11" t="s">
        <v>47</v>
      </c>
      <c r="B40" s="186" t="s">
        <v>128</v>
      </c>
      <c r="C40" s="187"/>
      <c r="D40" s="187"/>
      <c r="E40" s="188"/>
      <c r="F40" s="218">
        <f>SUM(F41:L44)</f>
        <v>9396.2912</v>
      </c>
      <c r="G40" s="219"/>
    </row>
    <row r="41" spans="1:7" ht="14.25" customHeight="1">
      <c r="A41" s="9" t="s">
        <v>16</v>
      </c>
      <c r="B41" s="197" t="s">
        <v>192</v>
      </c>
      <c r="C41" s="197"/>
      <c r="D41" s="197"/>
      <c r="E41" s="197"/>
      <c r="F41" s="198">
        <v>4204.93</v>
      </c>
      <c r="G41" s="198"/>
    </row>
    <row r="42" spans="1:7" ht="14.25" customHeight="1">
      <c r="A42" s="9" t="s">
        <v>18</v>
      </c>
      <c r="B42" s="197" t="s">
        <v>254</v>
      </c>
      <c r="C42" s="197"/>
      <c r="D42" s="197"/>
      <c r="E42" s="197"/>
      <c r="F42" s="198">
        <v>285</v>
      </c>
      <c r="G42" s="198"/>
    </row>
    <row r="43" spans="1:7" ht="14.25" customHeight="1">
      <c r="A43" s="9" t="s">
        <v>20</v>
      </c>
      <c r="B43" s="197" t="s">
        <v>393</v>
      </c>
      <c r="C43" s="197"/>
      <c r="D43" s="197"/>
      <c r="E43" s="197"/>
      <c r="F43" s="198">
        <v>880</v>
      </c>
      <c r="G43" s="198"/>
    </row>
    <row r="44" spans="1:7" s="49" customFormat="1" ht="14.25" customHeight="1">
      <c r="A44" s="9" t="s">
        <v>22</v>
      </c>
      <c r="B44" s="208" t="s">
        <v>156</v>
      </c>
      <c r="C44" s="208"/>
      <c r="D44" s="208"/>
      <c r="E44" s="208"/>
      <c r="F44" s="215">
        <f>E26*6%</f>
        <v>4026.3612000000003</v>
      </c>
      <c r="G44" s="215"/>
    </row>
    <row r="45" spans="2:5" ht="8.25" customHeight="1">
      <c r="B45" s="13"/>
      <c r="C45" s="13"/>
      <c r="D45" s="13"/>
      <c r="E45" s="13"/>
    </row>
    <row r="46" spans="1:6" s="3" customFormat="1" ht="15">
      <c r="A46" s="3" t="s">
        <v>55</v>
      </c>
      <c r="C46" s="3" t="s">
        <v>49</v>
      </c>
      <c r="F46" s="3" t="s">
        <v>103</v>
      </c>
    </row>
    <row r="47" s="3" customFormat="1" ht="13.5" customHeight="1">
      <c r="F47" s="4" t="s">
        <v>215</v>
      </c>
    </row>
    <row r="48" s="3" customFormat="1" ht="15">
      <c r="A48" s="3" t="s">
        <v>50</v>
      </c>
    </row>
    <row r="49" spans="3:7" s="3" customFormat="1" ht="15">
      <c r="C49" s="14" t="s">
        <v>51</v>
      </c>
      <c r="E49" s="14"/>
      <c r="F49" s="14"/>
      <c r="G49" s="14"/>
    </row>
    <row r="50" s="3" customFormat="1" ht="15"/>
    <row r="51" s="3" customFormat="1" ht="15"/>
  </sheetData>
  <sheetProtection/>
  <mergeCells count="22">
    <mergeCell ref="A11:I11"/>
    <mergeCell ref="A1:I1"/>
    <mergeCell ref="A2:I2"/>
    <mergeCell ref="A5:I5"/>
    <mergeCell ref="A10:I10"/>
    <mergeCell ref="A3:K3"/>
    <mergeCell ref="A12:I12"/>
    <mergeCell ref="A37:I37"/>
    <mergeCell ref="B39:E39"/>
    <mergeCell ref="F39:G39"/>
    <mergeCell ref="B40:E40"/>
    <mergeCell ref="F40:G40"/>
    <mergeCell ref="A13:C13"/>
    <mergeCell ref="A34:C34"/>
    <mergeCell ref="B44:E44"/>
    <mergeCell ref="F44:G44"/>
    <mergeCell ref="B41:E41"/>
    <mergeCell ref="F41:G41"/>
    <mergeCell ref="B42:E42"/>
    <mergeCell ref="F42:G42"/>
    <mergeCell ref="B43:E43"/>
    <mergeCell ref="F43:G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0.57421875" style="1" customWidth="1"/>
    <col min="3" max="3" width="10.8515625" style="1" customWidth="1"/>
    <col min="4" max="4" width="13.57421875" style="1" customWidth="1"/>
    <col min="5" max="5" width="13.8515625" style="1" customWidth="1"/>
    <col min="6" max="6" width="12.140625" style="1" customWidth="1"/>
    <col min="7" max="7" width="13.710937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5" s="3" customFormat="1" ht="16.5" customHeight="1">
      <c r="A7" s="3" t="s">
        <v>2</v>
      </c>
      <c r="E7" s="4" t="s">
        <v>63</v>
      </c>
    </row>
    <row r="8" spans="1:5" s="3" customFormat="1" ht="15">
      <c r="A8" s="3" t="s">
        <v>3</v>
      </c>
      <c r="E8" s="4" t="s">
        <v>64</v>
      </c>
    </row>
    <row r="9" s="3" customFormat="1" ht="15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9722.88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219</v>
      </c>
      <c r="B15" s="44"/>
      <c r="C15" s="44"/>
      <c r="D15" s="45"/>
      <c r="E15" s="46"/>
      <c r="F15" s="46"/>
      <c r="G15" s="38">
        <v>11590.65</v>
      </c>
      <c r="H15" s="40"/>
      <c r="I15" s="40"/>
    </row>
    <row r="16" s="3" customFormat="1" ht="9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96147.12</v>
      </c>
      <c r="E18" s="71">
        <v>96518.19</v>
      </c>
      <c r="F18" s="71">
        <f>D18</f>
        <v>96147.12</v>
      </c>
      <c r="G18" s="72">
        <f aca="true" t="shared" si="0" ref="G18:G27">E18-D18</f>
        <v>371.070000000007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31606.706951066502</v>
      </c>
      <c r="E19" s="71">
        <f>E18*I19</f>
        <v>31728.689811794233</v>
      </c>
      <c r="F19" s="71">
        <f>D19</f>
        <v>31606.706951066502</v>
      </c>
      <c r="G19" s="72">
        <f t="shared" si="0"/>
        <v>121.98286072773044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16044.626047678796</v>
      </c>
      <c r="E20" s="71">
        <f>E18*I20</f>
        <v>16106.548644918446</v>
      </c>
      <c r="F20" s="71">
        <f>D20</f>
        <v>16044.626047678796</v>
      </c>
      <c r="G20" s="72">
        <f t="shared" si="0"/>
        <v>61.92259723965071</v>
      </c>
      <c r="H20" s="32">
        <v>1.33</v>
      </c>
      <c r="I20" s="15">
        <f>H20/H18</f>
        <v>0.1668757841907152</v>
      </c>
    </row>
    <row r="21" spans="1:9" s="3" customFormat="1" ht="16.5" customHeight="1">
      <c r="A21" s="8" t="s">
        <v>20</v>
      </c>
      <c r="B21" s="9" t="s">
        <v>21</v>
      </c>
      <c r="C21" s="73">
        <v>1.63</v>
      </c>
      <c r="D21" s="71">
        <f>D18*I21</f>
        <v>19663.71462986198</v>
      </c>
      <c r="E21" s="71">
        <f>E18*I21</f>
        <v>19739.604730238392</v>
      </c>
      <c r="F21" s="71">
        <f>D21</f>
        <v>19663.71462986198</v>
      </c>
      <c r="G21" s="72">
        <f t="shared" si="0"/>
        <v>75.89010037641128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28832.072371392725</v>
      </c>
      <c r="E22" s="71">
        <f>E18*I22</f>
        <v>28943.34681304894</v>
      </c>
      <c r="F22" s="71">
        <f>D22</f>
        <v>28832.072371392725</v>
      </c>
      <c r="G22" s="72">
        <f t="shared" si="0"/>
        <v>111.27444165621273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35949.6</v>
      </c>
      <c r="E24" s="72">
        <v>36088.34</v>
      </c>
      <c r="F24" s="72">
        <f>D24</f>
        <v>35949.6</v>
      </c>
      <c r="G24" s="72">
        <f t="shared" si="0"/>
        <v>138.73999999999796</v>
      </c>
    </row>
    <row r="25" spans="1:7" ht="15.7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21955.68</v>
      </c>
      <c r="E26" s="72">
        <v>22040.42</v>
      </c>
      <c r="F26" s="81">
        <f>F41</f>
        <v>34551.1052</v>
      </c>
      <c r="G26" s="72">
        <f t="shared" si="0"/>
        <v>84.73999999999796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12000</v>
      </c>
      <c r="F27" s="81">
        <v>0</v>
      </c>
      <c r="G27" s="72">
        <f t="shared" si="0"/>
        <v>12000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506945.95999999996</v>
      </c>
      <c r="E28" s="72">
        <f>SUM(E29:E32)</f>
        <v>511503.55000000005</v>
      </c>
      <c r="F28" s="72">
        <f>SUM(F29:F32)</f>
        <v>506945.95999999996</v>
      </c>
      <c r="G28" s="72">
        <f>SUM(G29:G32)</f>
        <v>4557.590000000033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0</v>
      </c>
      <c r="F29" s="72">
        <v>0</v>
      </c>
      <c r="G29" s="72">
        <f>E29-D29</f>
        <v>0</v>
      </c>
    </row>
    <row r="30" spans="1:7" ht="30">
      <c r="A30" s="9" t="s">
        <v>39</v>
      </c>
      <c r="B30" s="9" t="s">
        <v>184</v>
      </c>
      <c r="C30" s="73">
        <v>42.36</v>
      </c>
      <c r="D30" s="72">
        <v>59758.95</v>
      </c>
      <c r="E30" s="72">
        <v>60359.43</v>
      </c>
      <c r="F30" s="72">
        <f>D30</f>
        <v>59758.95</v>
      </c>
      <c r="G30" s="72">
        <f>E30-D30</f>
        <v>600.4800000000032</v>
      </c>
    </row>
    <row r="31" spans="1:7" s="138" customFormat="1" ht="30">
      <c r="A31" s="135" t="s">
        <v>42</v>
      </c>
      <c r="B31" s="135" t="s">
        <v>189</v>
      </c>
      <c r="C31" s="162">
        <v>164.51</v>
      </c>
      <c r="D31" s="137">
        <v>92204.4</v>
      </c>
      <c r="E31" s="137">
        <v>93906.99</v>
      </c>
      <c r="F31" s="137">
        <f>D31</f>
        <v>92204.4</v>
      </c>
      <c r="G31" s="137">
        <f>E31-D31</f>
        <v>1702.590000000011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354982.61</v>
      </c>
      <c r="E32" s="72">
        <v>357237.13</v>
      </c>
      <c r="F32" s="72">
        <f>D32</f>
        <v>354982.61</v>
      </c>
      <c r="G32" s="72">
        <f>E32-D32</f>
        <v>2254.5200000000186</v>
      </c>
    </row>
    <row r="33" spans="1:10" s="20" customFormat="1" ht="9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-7429.259999999951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23590.65</v>
      </c>
      <c r="H36" s="40"/>
      <c r="I36" s="40"/>
    </row>
    <row r="37" spans="2:5" ht="7.5" customHeight="1">
      <c r="B37" s="13"/>
      <c r="C37" s="13"/>
      <c r="D37" s="13"/>
      <c r="E37" s="13"/>
    </row>
    <row r="38" spans="1:9" ht="24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3.5" customHeight="1">
      <c r="A41" s="11" t="s">
        <v>47</v>
      </c>
      <c r="B41" s="186" t="s">
        <v>128</v>
      </c>
      <c r="C41" s="187"/>
      <c r="D41" s="187"/>
      <c r="E41" s="188"/>
      <c r="F41" s="218">
        <f>SUM(F42:G46)</f>
        <v>34551.1052</v>
      </c>
      <c r="G41" s="219"/>
    </row>
    <row r="42" spans="1:7" ht="13.5" customHeight="1">
      <c r="A42" s="9" t="s">
        <v>16</v>
      </c>
      <c r="B42" s="197" t="s">
        <v>265</v>
      </c>
      <c r="C42" s="197"/>
      <c r="D42" s="197"/>
      <c r="E42" s="197"/>
      <c r="F42" s="198">
        <v>7512.63</v>
      </c>
      <c r="G42" s="198"/>
    </row>
    <row r="43" spans="1:7" s="49" customFormat="1" ht="13.5" customHeight="1">
      <c r="A43" s="48" t="s">
        <v>18</v>
      </c>
      <c r="B43" s="207" t="s">
        <v>150</v>
      </c>
      <c r="C43" s="208"/>
      <c r="D43" s="208"/>
      <c r="E43" s="208"/>
      <c r="F43" s="215">
        <v>4314.91</v>
      </c>
      <c r="G43" s="215"/>
    </row>
    <row r="44" spans="1:7" s="49" customFormat="1" ht="13.5" customHeight="1">
      <c r="A44" s="9" t="s">
        <v>20</v>
      </c>
      <c r="B44" s="207" t="s">
        <v>397</v>
      </c>
      <c r="C44" s="208"/>
      <c r="D44" s="208"/>
      <c r="E44" s="208"/>
      <c r="F44" s="215">
        <v>16901.14</v>
      </c>
      <c r="G44" s="215"/>
    </row>
    <row r="45" spans="1:7" s="49" customFormat="1" ht="13.5" customHeight="1">
      <c r="A45" s="9" t="s">
        <v>22</v>
      </c>
      <c r="B45" s="207" t="s">
        <v>398</v>
      </c>
      <c r="C45" s="208"/>
      <c r="D45" s="208"/>
      <c r="E45" s="208"/>
      <c r="F45" s="215">
        <v>4500</v>
      </c>
      <c r="G45" s="215"/>
    </row>
    <row r="46" spans="1:7" s="49" customFormat="1" ht="13.5" customHeight="1">
      <c r="A46" s="9" t="s">
        <v>24</v>
      </c>
      <c r="B46" s="208" t="s">
        <v>156</v>
      </c>
      <c r="C46" s="208"/>
      <c r="D46" s="208"/>
      <c r="E46" s="208"/>
      <c r="F46" s="215">
        <f>E26*6%</f>
        <v>1322.4252</v>
      </c>
      <c r="G46" s="215"/>
    </row>
    <row r="47" s="3" customFormat="1" ht="15"/>
    <row r="48" spans="1:6" s="3" customFormat="1" ht="15">
      <c r="A48" s="3" t="s">
        <v>55</v>
      </c>
      <c r="C48" s="3" t="s">
        <v>49</v>
      </c>
      <c r="F48" s="3" t="s">
        <v>103</v>
      </c>
    </row>
    <row r="49" s="3" customFormat="1" ht="13.5" customHeight="1">
      <c r="F49" s="4" t="s">
        <v>215</v>
      </c>
    </row>
    <row r="50" s="3" customFormat="1" ht="15">
      <c r="A50" s="3" t="s">
        <v>50</v>
      </c>
    </row>
    <row r="51" spans="3:7" s="3" customFormat="1" ht="15">
      <c r="C51" s="14" t="s">
        <v>51</v>
      </c>
      <c r="E51" s="14"/>
      <c r="F51" s="14"/>
      <c r="G51" s="14"/>
    </row>
    <row r="52" s="3" customFormat="1" ht="15"/>
    <row r="53" s="3" customFormat="1" ht="15"/>
  </sheetData>
  <sheetProtection/>
  <mergeCells count="24">
    <mergeCell ref="A34:C34"/>
    <mergeCell ref="B44:E44"/>
    <mergeCell ref="F44:G44"/>
    <mergeCell ref="B41:E41"/>
    <mergeCell ref="F41:G41"/>
    <mergeCell ref="B42:E42"/>
    <mergeCell ref="F42:G42"/>
    <mergeCell ref="A38:I38"/>
    <mergeCell ref="B46:E46"/>
    <mergeCell ref="F46:G46"/>
    <mergeCell ref="A11:I11"/>
    <mergeCell ref="A1:I1"/>
    <mergeCell ref="A2:I2"/>
    <mergeCell ref="A5:I5"/>
    <mergeCell ref="A10:I10"/>
    <mergeCell ref="A3:K3"/>
    <mergeCell ref="A13:C13"/>
    <mergeCell ref="A12:I12"/>
    <mergeCell ref="B40:E40"/>
    <mergeCell ref="F40:G40"/>
    <mergeCell ref="B43:E43"/>
    <mergeCell ref="F43:G43"/>
    <mergeCell ref="B45:E45"/>
    <mergeCell ref="F45:G45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C32" sqref="C32"/>
    </sheetView>
  </sheetViews>
  <sheetFormatPr defaultColWidth="9.140625" defaultRowHeight="15" outlineLevelCol="1"/>
  <cols>
    <col min="1" max="1" width="4.7109375" style="1" customWidth="1"/>
    <col min="2" max="2" width="31.8515625" style="1" customWidth="1"/>
    <col min="3" max="3" width="12.421875" style="1" customWidth="1"/>
    <col min="4" max="4" width="11.7109375" style="1" customWidth="1"/>
    <col min="5" max="6" width="12.57421875" style="1" customWidth="1"/>
    <col min="7" max="7" width="13.28125" style="1" customWidth="1"/>
    <col min="8" max="8" width="10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204" t="s">
        <v>0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 t="s">
        <v>52</v>
      </c>
      <c r="B2" s="204"/>
      <c r="C2" s="204"/>
      <c r="D2" s="204"/>
      <c r="E2" s="204"/>
      <c r="F2" s="204"/>
      <c r="G2" s="204"/>
      <c r="H2" s="204"/>
      <c r="I2" s="204"/>
    </row>
    <row r="3" spans="1:11" ht="15" customHeight="1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9" ht="10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>
      <c r="A5" s="205" t="s">
        <v>1</v>
      </c>
      <c r="B5" s="204"/>
      <c r="C5" s="204"/>
      <c r="D5" s="204"/>
      <c r="E5" s="204"/>
      <c r="F5" s="204"/>
      <c r="G5" s="204"/>
      <c r="H5" s="204"/>
      <c r="I5" s="204"/>
    </row>
    <row r="7" spans="1:5" s="3" customFormat="1" ht="16.5" customHeight="1">
      <c r="A7" s="3" t="s">
        <v>2</v>
      </c>
      <c r="E7" s="4" t="s">
        <v>62</v>
      </c>
    </row>
    <row r="8" spans="1:5" s="3" customFormat="1" ht="15">
      <c r="A8" s="3" t="s">
        <v>3</v>
      </c>
      <c r="E8" s="4" t="s">
        <v>220</v>
      </c>
    </row>
    <row r="9" s="3" customFormat="1" ht="8.25" customHeight="1"/>
    <row r="10" spans="1:9" s="3" customFormat="1" ht="15">
      <c r="A10" s="181" t="s">
        <v>8</v>
      </c>
      <c r="B10" s="181"/>
      <c r="C10" s="181"/>
      <c r="D10" s="181"/>
      <c r="E10" s="181"/>
      <c r="F10" s="181"/>
      <c r="G10" s="181"/>
      <c r="H10" s="181"/>
      <c r="I10" s="181"/>
    </row>
    <row r="11" spans="1:9" s="3" customFormat="1" ht="1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</row>
    <row r="12" spans="1:9" s="3" customFormat="1" ht="15.75" thickBot="1">
      <c r="A12" s="181" t="s">
        <v>10</v>
      </c>
      <c r="B12" s="181"/>
      <c r="C12" s="181"/>
      <c r="D12" s="181"/>
      <c r="E12" s="181"/>
      <c r="F12" s="181"/>
      <c r="G12" s="181"/>
      <c r="H12" s="181"/>
      <c r="I12" s="181"/>
    </row>
    <row r="13" spans="1:9" s="15" customFormat="1" ht="16.5" customHeight="1" thickBot="1">
      <c r="A13" s="189" t="s">
        <v>164</v>
      </c>
      <c r="B13" s="190"/>
      <c r="C13" s="190"/>
      <c r="D13" s="38">
        <v>442117.63</v>
      </c>
      <c r="E13" s="39"/>
      <c r="F13" s="39"/>
      <c r="G13" s="39"/>
      <c r="H13" s="40"/>
      <c r="I13" s="40"/>
    </row>
    <row r="14" spans="1:9" s="15" customFormat="1" ht="6" customHeight="1" thickBot="1">
      <c r="A14" s="41"/>
      <c r="B14" s="41"/>
      <c r="C14" s="41"/>
      <c r="D14" s="42"/>
      <c r="E14" s="39"/>
      <c r="F14" s="39"/>
      <c r="G14" s="39"/>
      <c r="H14" s="40"/>
      <c r="I14" s="40"/>
    </row>
    <row r="15" spans="1:9" s="15" customFormat="1" ht="15.75" thickBot="1">
      <c r="A15" s="43" t="s">
        <v>162</v>
      </c>
      <c r="B15" s="44"/>
      <c r="C15" s="44"/>
      <c r="D15" s="45"/>
      <c r="E15" s="46"/>
      <c r="F15" s="46"/>
      <c r="G15" s="38">
        <v>86542.31</v>
      </c>
      <c r="H15" s="40"/>
      <c r="I15" s="40"/>
    </row>
    <row r="16" s="3" customFormat="1" ht="7.5" customHeight="1"/>
    <row r="17" spans="1:7" s="18" customFormat="1" ht="52.5" customHeight="1">
      <c r="A17" s="6" t="s">
        <v>11</v>
      </c>
      <c r="B17" s="6" t="s">
        <v>12</v>
      </c>
      <c r="C17" s="6" t="s">
        <v>104</v>
      </c>
      <c r="D17" s="6" t="s">
        <v>211</v>
      </c>
      <c r="E17" s="6" t="s">
        <v>212</v>
      </c>
      <c r="F17" s="17" t="s">
        <v>213</v>
      </c>
      <c r="G17" s="6" t="s">
        <v>214</v>
      </c>
    </row>
    <row r="18" spans="1:9" s="3" customFormat="1" ht="31.5" customHeight="1">
      <c r="A18" s="8" t="s">
        <v>14</v>
      </c>
      <c r="B18" s="9" t="s">
        <v>15</v>
      </c>
      <c r="C18" s="73">
        <f>SUM(C19:C22)</f>
        <v>7.970000000000001</v>
      </c>
      <c r="D18" s="71">
        <v>243598.83</v>
      </c>
      <c r="E18" s="71">
        <v>242218.68</v>
      </c>
      <c r="F18" s="71">
        <f>D18</f>
        <v>243598.83</v>
      </c>
      <c r="G18" s="72">
        <f aca="true" t="shared" si="0" ref="G18:G27">E18-D18</f>
        <v>-1380.1499999999942</v>
      </c>
      <c r="H18" s="32">
        <v>7.97</v>
      </c>
      <c r="I18" s="15"/>
    </row>
    <row r="19" spans="1:9" s="3" customFormat="1" ht="30" customHeight="1">
      <c r="A19" s="8" t="s">
        <v>16</v>
      </c>
      <c r="B19" s="9" t="s">
        <v>17</v>
      </c>
      <c r="C19" s="73">
        <v>2.62</v>
      </c>
      <c r="D19" s="71">
        <f>D18*I19</f>
        <v>80078.91274780426</v>
      </c>
      <c r="E19" s="71">
        <f>E18*I19</f>
        <v>79625.21224592222</v>
      </c>
      <c r="F19" s="71">
        <f>D19</f>
        <v>80078.91274780426</v>
      </c>
      <c r="G19" s="72">
        <f t="shared" si="0"/>
        <v>-453.70050188204914</v>
      </c>
      <c r="H19" s="32">
        <v>2.62</v>
      </c>
      <c r="I19" s="15">
        <f>H19/H18</f>
        <v>0.32873274780426603</v>
      </c>
    </row>
    <row r="20" spans="1:9" s="3" customFormat="1" ht="31.5" customHeight="1">
      <c r="A20" s="8" t="s">
        <v>18</v>
      </c>
      <c r="B20" s="9" t="s">
        <v>19</v>
      </c>
      <c r="C20" s="73">
        <v>1.33</v>
      </c>
      <c r="D20" s="71">
        <f>D18*I20</f>
        <v>40650.745784190716</v>
      </c>
      <c r="E20" s="71">
        <f>E18*I20</f>
        <v>40420.4321706399</v>
      </c>
      <c r="F20" s="71">
        <f>D20</f>
        <v>40650.745784190716</v>
      </c>
      <c r="G20" s="72">
        <f t="shared" si="0"/>
        <v>-230.31361355081754</v>
      </c>
      <c r="H20" s="32">
        <v>1.33</v>
      </c>
      <c r="I20" s="15">
        <f>H20/H18</f>
        <v>0.1668757841907152</v>
      </c>
    </row>
    <row r="21" spans="1:9" s="3" customFormat="1" ht="15" customHeight="1">
      <c r="A21" s="8" t="s">
        <v>20</v>
      </c>
      <c r="B21" s="9" t="s">
        <v>21</v>
      </c>
      <c r="C21" s="73">
        <v>1.63</v>
      </c>
      <c r="D21" s="71">
        <f>D18*I21</f>
        <v>49820.08693851944</v>
      </c>
      <c r="E21" s="71">
        <f>E18*I21</f>
        <v>49537.82288582183</v>
      </c>
      <c r="F21" s="71">
        <f>D21</f>
        <v>49820.08693851944</v>
      </c>
      <c r="G21" s="72">
        <f t="shared" si="0"/>
        <v>-282.26405269761017</v>
      </c>
      <c r="H21" s="32">
        <v>1.63</v>
      </c>
      <c r="I21" s="15">
        <f>H21/H18</f>
        <v>0.2045169385194479</v>
      </c>
    </row>
    <row r="22" spans="1:9" s="3" customFormat="1" ht="28.5" customHeight="1">
      <c r="A22" s="8" t="s">
        <v>22</v>
      </c>
      <c r="B22" s="9" t="s">
        <v>23</v>
      </c>
      <c r="C22" s="73">
        <v>2.39</v>
      </c>
      <c r="D22" s="71">
        <f>D18*I22</f>
        <v>73049.08452948557</v>
      </c>
      <c r="E22" s="71">
        <f>E18*I22</f>
        <v>72635.21269761607</v>
      </c>
      <c r="F22" s="71">
        <f>D22</f>
        <v>73049.08452948557</v>
      </c>
      <c r="G22" s="72">
        <f t="shared" si="0"/>
        <v>-413.8718318695028</v>
      </c>
      <c r="H22" s="32">
        <v>2.39</v>
      </c>
      <c r="I22" s="15">
        <f>H22/H18</f>
        <v>0.2998745294855709</v>
      </c>
    </row>
    <row r="23" spans="1:7" ht="15" customHeight="1">
      <c r="A23" s="9" t="s">
        <v>25</v>
      </c>
      <c r="B23" s="9" t="s">
        <v>26</v>
      </c>
      <c r="C23" s="73">
        <v>0</v>
      </c>
      <c r="D23" s="72"/>
      <c r="E23" s="72"/>
      <c r="F23" s="72">
        <v>0</v>
      </c>
      <c r="G23" s="72">
        <f t="shared" si="0"/>
        <v>0</v>
      </c>
    </row>
    <row r="24" spans="1:7" ht="13.5" customHeight="1">
      <c r="A24" s="9" t="s">
        <v>27</v>
      </c>
      <c r="B24" s="9" t="s">
        <v>28</v>
      </c>
      <c r="C24" s="73">
        <v>2.98</v>
      </c>
      <c r="D24" s="72">
        <v>91081.92</v>
      </c>
      <c r="E24" s="72">
        <v>92525.62</v>
      </c>
      <c r="F24" s="72">
        <f>D24</f>
        <v>91081.92</v>
      </c>
      <c r="G24" s="72">
        <f t="shared" si="0"/>
        <v>1443.699999999997</v>
      </c>
    </row>
    <row r="25" spans="1:7" ht="14.25" customHeight="1">
      <c r="A25" s="9" t="s">
        <v>29</v>
      </c>
      <c r="B25" s="9" t="s">
        <v>30</v>
      </c>
      <c r="C25" s="73">
        <v>0</v>
      </c>
      <c r="D25" s="72"/>
      <c r="E25" s="72"/>
      <c r="F25" s="72">
        <v>0</v>
      </c>
      <c r="G25" s="72">
        <f t="shared" si="0"/>
        <v>0</v>
      </c>
    </row>
    <row r="26" spans="1:7" ht="15">
      <c r="A26" s="9" t="s">
        <v>31</v>
      </c>
      <c r="B26" s="28" t="s">
        <v>133</v>
      </c>
      <c r="C26" s="73">
        <v>1.82</v>
      </c>
      <c r="D26" s="72">
        <v>55626.96</v>
      </c>
      <c r="E26" s="72">
        <v>56499.03</v>
      </c>
      <c r="F26" s="81">
        <f>F41</f>
        <v>24894.4418</v>
      </c>
      <c r="G26" s="72">
        <f t="shared" si="0"/>
        <v>872.0699999999997</v>
      </c>
    </row>
    <row r="27" spans="1:7" ht="29.25" customHeight="1">
      <c r="A27" s="9" t="s">
        <v>33</v>
      </c>
      <c r="B27" s="9" t="s">
        <v>34</v>
      </c>
      <c r="C27" s="74">
        <v>0</v>
      </c>
      <c r="D27" s="72">
        <v>0</v>
      </c>
      <c r="E27" s="72">
        <v>12.02</v>
      </c>
      <c r="F27" s="81">
        <v>0</v>
      </c>
      <c r="G27" s="72">
        <f t="shared" si="0"/>
        <v>12.02</v>
      </c>
    </row>
    <row r="28" spans="1:7" ht="30.75" customHeight="1">
      <c r="A28" s="9" t="s">
        <v>35</v>
      </c>
      <c r="B28" s="9" t="s">
        <v>36</v>
      </c>
      <c r="C28" s="73">
        <f>SUM(C29:C32)</f>
        <v>2125.56</v>
      </c>
      <c r="D28" s="72">
        <f>SUM(D29:D32)</f>
        <v>1526582.0699999998</v>
      </c>
      <c r="E28" s="72">
        <f>SUM(E29:E32)</f>
        <v>1501173.15</v>
      </c>
      <c r="F28" s="72">
        <f>SUM(F29:F32)</f>
        <v>1526582.0699999998</v>
      </c>
      <c r="G28" s="72">
        <f>SUM(G29:G32)</f>
        <v>-25408.91999999999</v>
      </c>
    </row>
    <row r="29" spans="1:7" ht="15">
      <c r="A29" s="9" t="s">
        <v>37</v>
      </c>
      <c r="B29" s="9" t="s">
        <v>107</v>
      </c>
      <c r="C29" s="73">
        <v>4.23</v>
      </c>
      <c r="D29" s="72">
        <v>0</v>
      </c>
      <c r="E29" s="72">
        <v>218.6</v>
      </c>
      <c r="F29" s="72">
        <v>0</v>
      </c>
      <c r="G29" s="72">
        <f>E29-D29</f>
        <v>218.6</v>
      </c>
    </row>
    <row r="30" spans="1:7" ht="30">
      <c r="A30" s="9" t="s">
        <v>39</v>
      </c>
      <c r="B30" s="9" t="s">
        <v>184</v>
      </c>
      <c r="C30" s="73">
        <v>42.36</v>
      </c>
      <c r="D30" s="72">
        <v>248052.2</v>
      </c>
      <c r="E30" s="72">
        <v>244125.59</v>
      </c>
      <c r="F30" s="72">
        <f>D30</f>
        <v>248052.2</v>
      </c>
      <c r="G30" s="72">
        <f>E30-D30</f>
        <v>-3926.610000000015</v>
      </c>
    </row>
    <row r="31" spans="1:7" s="138" customFormat="1" ht="30">
      <c r="A31" s="135" t="s">
        <v>42</v>
      </c>
      <c r="B31" s="135" t="s">
        <v>189</v>
      </c>
      <c r="C31" s="162">
        <v>164.51</v>
      </c>
      <c r="D31" s="137">
        <v>379157.29</v>
      </c>
      <c r="E31" s="137">
        <v>367420.74</v>
      </c>
      <c r="F31" s="137">
        <f>D31</f>
        <v>379157.29</v>
      </c>
      <c r="G31" s="137">
        <f>E31-D31</f>
        <v>-11736.549999999988</v>
      </c>
    </row>
    <row r="32" spans="1:7" ht="15" customHeight="1">
      <c r="A32" s="9" t="s">
        <v>41</v>
      </c>
      <c r="B32" s="9" t="s">
        <v>43</v>
      </c>
      <c r="C32" s="73">
        <v>1914.46</v>
      </c>
      <c r="D32" s="72">
        <v>899372.58</v>
      </c>
      <c r="E32" s="72">
        <v>889408.22</v>
      </c>
      <c r="F32" s="72">
        <f>D32</f>
        <v>899372.58</v>
      </c>
      <c r="G32" s="72">
        <f>E32-D32</f>
        <v>-9964.359999999986</v>
      </c>
    </row>
    <row r="33" spans="1:10" s="20" customFormat="1" ht="6.75" customHeight="1" thickBot="1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9" s="15" customFormat="1" ht="15.75" thickBot="1">
      <c r="A34" s="189" t="s">
        <v>208</v>
      </c>
      <c r="B34" s="190"/>
      <c r="C34" s="190"/>
      <c r="D34" s="83">
        <f>D13+D18+D23+D24+D25+D26+D27+D28-E18-E23-E24-E25-E26-E27-E28</f>
        <v>466578.90999999945</v>
      </c>
      <c r="E34" s="39"/>
      <c r="F34" s="39"/>
      <c r="G34" s="39"/>
      <c r="H34" s="40"/>
      <c r="I34" s="40"/>
    </row>
    <row r="35" spans="1:9" s="15" customFormat="1" ht="6" customHeight="1" thickBot="1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>
      <c r="A36" s="43" t="s">
        <v>209</v>
      </c>
      <c r="B36" s="44"/>
      <c r="C36" s="44"/>
      <c r="D36" s="45"/>
      <c r="E36" s="46"/>
      <c r="F36" s="46"/>
      <c r="G36" s="38">
        <f>G15+E27-F27</f>
        <v>86554.33</v>
      </c>
      <c r="H36" s="40"/>
      <c r="I36" s="40"/>
    </row>
    <row r="37" spans="2:5" ht="9" customHeight="1">
      <c r="B37" s="13"/>
      <c r="C37" s="13"/>
      <c r="D37" s="13"/>
      <c r="E37" s="13"/>
    </row>
    <row r="38" spans="1:9" ht="21" customHeight="1">
      <c r="A38" s="182" t="s">
        <v>44</v>
      </c>
      <c r="B38" s="182"/>
      <c r="C38" s="182"/>
      <c r="D38" s="182"/>
      <c r="E38" s="182"/>
      <c r="F38" s="182"/>
      <c r="G38" s="182"/>
      <c r="H38" s="182"/>
      <c r="I38" s="182"/>
    </row>
    <row r="39" ht="5.25" customHeight="1"/>
    <row r="40" spans="1:7" s="7" customFormat="1" ht="28.5" customHeight="1">
      <c r="A40" s="5" t="s">
        <v>11</v>
      </c>
      <c r="B40" s="201" t="s">
        <v>45</v>
      </c>
      <c r="C40" s="202"/>
      <c r="D40" s="202"/>
      <c r="E40" s="203"/>
      <c r="F40" s="201" t="s">
        <v>46</v>
      </c>
      <c r="G40" s="219"/>
    </row>
    <row r="41" spans="1:7" s="12" customFormat="1" ht="15">
      <c r="A41" s="11" t="s">
        <v>47</v>
      </c>
      <c r="B41" s="186" t="s">
        <v>128</v>
      </c>
      <c r="C41" s="187"/>
      <c r="D41" s="187"/>
      <c r="E41" s="188"/>
      <c r="F41" s="218">
        <f>SUM(F42:G45)</f>
        <v>24894.4418</v>
      </c>
      <c r="G41" s="219"/>
    </row>
    <row r="42" spans="1:7" ht="15.75" customHeight="1">
      <c r="A42" s="9" t="s">
        <v>16</v>
      </c>
      <c r="B42" s="197" t="s">
        <v>258</v>
      </c>
      <c r="C42" s="197"/>
      <c r="D42" s="197"/>
      <c r="E42" s="197"/>
      <c r="F42" s="198">
        <v>5624.5</v>
      </c>
      <c r="G42" s="198"/>
    </row>
    <row r="43" spans="1:7" ht="15.75" customHeight="1">
      <c r="A43" s="9" t="s">
        <v>18</v>
      </c>
      <c r="B43" s="197" t="s">
        <v>266</v>
      </c>
      <c r="C43" s="197"/>
      <c r="D43" s="197"/>
      <c r="E43" s="197"/>
      <c r="F43" s="198">
        <v>15000</v>
      </c>
      <c r="G43" s="198"/>
    </row>
    <row r="44" spans="1:7" ht="15.75" customHeight="1">
      <c r="A44" s="9" t="s">
        <v>20</v>
      </c>
      <c r="B44" s="197" t="s">
        <v>393</v>
      </c>
      <c r="C44" s="197"/>
      <c r="D44" s="197"/>
      <c r="E44" s="197"/>
      <c r="F44" s="198">
        <v>880</v>
      </c>
      <c r="G44" s="198"/>
    </row>
    <row r="45" spans="1:7" s="49" customFormat="1" ht="15.75" customHeight="1">
      <c r="A45" s="9" t="s">
        <v>22</v>
      </c>
      <c r="B45" s="208" t="s">
        <v>156</v>
      </c>
      <c r="C45" s="208"/>
      <c r="D45" s="208"/>
      <c r="E45" s="208"/>
      <c r="F45" s="215">
        <f>E26*6%</f>
        <v>3389.9417999999996</v>
      </c>
      <c r="G45" s="215"/>
    </row>
    <row r="46" s="3" customFormat="1" ht="15"/>
    <row r="47" spans="1:6" s="3" customFormat="1" ht="15">
      <c r="A47" s="3" t="s">
        <v>55</v>
      </c>
      <c r="C47" s="3" t="s">
        <v>49</v>
      </c>
      <c r="F47" s="3" t="s">
        <v>103</v>
      </c>
    </row>
    <row r="48" s="3" customFormat="1" ht="13.5" customHeight="1">
      <c r="F48" s="4" t="s">
        <v>215</v>
      </c>
    </row>
    <row r="49" s="3" customFormat="1" ht="15">
      <c r="A49" s="3" t="s">
        <v>50</v>
      </c>
    </row>
    <row r="50" spans="3:7" s="3" customFormat="1" ht="15">
      <c r="C50" s="14" t="s">
        <v>51</v>
      </c>
      <c r="E50" s="14"/>
      <c r="F50" s="14"/>
      <c r="G50" s="14"/>
    </row>
    <row r="51" s="3" customFormat="1" ht="15"/>
    <row r="52" s="3" customFormat="1" ht="15"/>
  </sheetData>
  <sheetProtection/>
  <mergeCells count="22">
    <mergeCell ref="B44:E44"/>
    <mergeCell ref="F44:G44"/>
    <mergeCell ref="B45:E45"/>
    <mergeCell ref="F45:G45"/>
    <mergeCell ref="A11:I11"/>
    <mergeCell ref="B42:E42"/>
    <mergeCell ref="F42:G42"/>
    <mergeCell ref="A38:I38"/>
    <mergeCell ref="B41:E41"/>
    <mergeCell ref="B43:E43"/>
    <mergeCell ref="F43:G43"/>
    <mergeCell ref="B40:E40"/>
    <mergeCell ref="F40:G40"/>
    <mergeCell ref="A13:C13"/>
    <mergeCell ref="A12:I12"/>
    <mergeCell ref="F41:G41"/>
    <mergeCell ref="A34:C34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2017-04-08T23:46:07Z</dcterms:modified>
  <cp:category/>
  <cp:version/>
  <cp:contentType/>
  <cp:contentStatus/>
</cp:coreProperties>
</file>